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ca\Desktop\Documentos para licitação convênio MAPA\"/>
    </mc:Choice>
  </mc:AlternateContent>
  <xr:revisionPtr revIDLastSave="0" documentId="13_ncr:1_{A323FE8F-5474-415C-9AF7-5737432406FE}" xr6:coauthVersionLast="47" xr6:coauthVersionMax="47" xr10:uidLastSave="{00000000-0000-0000-0000-000000000000}"/>
  <bookViews>
    <workbookView xWindow="-120" yWindow="-120" windowWidth="20730" windowHeight="11160" xr2:uid="{D10B95E2-63BC-41FE-8C54-0D750FB48C3E}"/>
  </bookViews>
  <sheets>
    <sheet name="Preenchimento do licitante" sheetId="1" r:id="rId1"/>
  </sheets>
  <externalReferences>
    <externalReference r:id="rId2"/>
  </externalReferences>
  <definedNames>
    <definedName name="_xlnm.Print_Area" localSheetId="0">'Preenchimento do licitante'!$B$2:$K$49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H46" i="1"/>
  <c r="I46" i="1" s="1"/>
  <c r="G46" i="1"/>
  <c r="J46" i="1" s="1"/>
  <c r="H44" i="1"/>
  <c r="I44" i="1" s="1"/>
  <c r="J44" i="1" s="1"/>
  <c r="G44" i="1"/>
  <c r="H43" i="1"/>
  <c r="I43" i="1" s="1"/>
  <c r="G43" i="1"/>
  <c r="J43" i="1" s="1"/>
  <c r="H41" i="1"/>
  <c r="I41" i="1" s="1"/>
  <c r="J41" i="1" s="1"/>
  <c r="G41" i="1"/>
  <c r="H38" i="1"/>
  <c r="I38" i="1" s="1"/>
  <c r="G38" i="1"/>
  <c r="J38" i="1" s="1"/>
  <c r="I36" i="1"/>
  <c r="H36" i="1"/>
  <c r="G36" i="1"/>
  <c r="J36" i="1" s="1"/>
  <c r="H35" i="1"/>
  <c r="I35" i="1" s="1"/>
  <c r="J35" i="1" s="1"/>
  <c r="G35" i="1"/>
  <c r="I33" i="1"/>
  <c r="H33" i="1"/>
  <c r="G33" i="1"/>
  <c r="J33" i="1" s="1"/>
  <c r="H30" i="1"/>
  <c r="I30" i="1" s="1"/>
  <c r="J30" i="1" s="1"/>
  <c r="G30" i="1"/>
  <c r="I28" i="1"/>
  <c r="H28" i="1"/>
  <c r="G28" i="1"/>
  <c r="J28" i="1" s="1"/>
  <c r="H27" i="1"/>
  <c r="I27" i="1" s="1"/>
  <c r="J27" i="1" s="1"/>
  <c r="G27" i="1"/>
  <c r="I25" i="1"/>
  <c r="H25" i="1"/>
  <c r="G25" i="1"/>
  <c r="J25" i="1" s="1"/>
  <c r="I22" i="1"/>
  <c r="G22" i="1"/>
  <c r="J22" i="1" s="1"/>
  <c r="I20" i="1"/>
  <c r="G20" i="1"/>
  <c r="J20" i="1" s="1"/>
  <c r="I19" i="1"/>
  <c r="G19" i="1"/>
  <c r="J19" i="1" s="1"/>
  <c r="J17" i="1"/>
  <c r="I17" i="1"/>
  <c r="G17" i="1"/>
  <c r="J16" i="1"/>
  <c r="J14" i="1"/>
  <c r="I14" i="1"/>
  <c r="I12" i="1"/>
  <c r="G12" i="1"/>
  <c r="J12" i="1" s="1"/>
  <c r="I11" i="1"/>
  <c r="G11" i="1"/>
  <c r="J11" i="1" s="1"/>
  <c r="I10" i="1"/>
  <c r="G10" i="1"/>
  <c r="J10" i="1" l="1"/>
  <c r="J9" i="1" s="1"/>
  <c r="J29" i="1"/>
  <c r="J40" i="1"/>
  <c r="J21" i="1"/>
  <c r="J32" i="1"/>
  <c r="J34" i="1"/>
  <c r="J37" i="1"/>
  <c r="J42" i="1"/>
  <c r="J45" i="1"/>
  <c r="J18" i="1"/>
  <c r="J24" i="1"/>
  <c r="J26" i="1"/>
  <c r="J15" i="1"/>
  <c r="J13" i="1"/>
  <c r="J31" i="1" l="1"/>
  <c r="J49" i="1"/>
  <c r="K26" i="1" s="1"/>
  <c r="K21" i="1"/>
  <c r="J23" i="1"/>
  <c r="J39" i="1"/>
  <c r="K39" i="1" l="1"/>
  <c r="K45" i="1"/>
  <c r="K37" i="1"/>
  <c r="K15" i="1"/>
  <c r="K29" i="1"/>
  <c r="K40" i="1"/>
  <c r="K23" i="1"/>
  <c r="K34" i="1"/>
  <c r="K31" i="1"/>
  <c r="K9" i="1"/>
  <c r="K24" i="1"/>
  <c r="K42" i="1"/>
  <c r="J47" i="1"/>
  <c r="J48" i="1" s="1"/>
  <c r="K17" i="1"/>
  <c r="K33" i="1"/>
  <c r="K12" i="1"/>
  <c r="K28" i="1"/>
  <c r="K41" i="1"/>
  <c r="K22" i="1"/>
  <c r="K35" i="1"/>
  <c r="K43" i="1"/>
  <c r="K16" i="1"/>
  <c r="K30" i="1"/>
  <c r="K44" i="1"/>
  <c r="K11" i="1"/>
  <c r="K27" i="1"/>
  <c r="K14" i="1"/>
  <c r="K10" i="1"/>
  <c r="K38" i="1"/>
  <c r="K46" i="1"/>
  <c r="K36" i="1"/>
  <c r="K20" i="1"/>
  <c r="K19" i="1"/>
  <c r="K25" i="1"/>
  <c r="K13" i="1"/>
  <c r="K18" i="1"/>
  <c r="K32" i="1"/>
</calcChain>
</file>

<file path=xl/sharedStrings.xml><?xml version="1.0" encoding="utf-8"?>
<sst xmlns="http://schemas.openxmlformats.org/spreadsheetml/2006/main" count="120" uniqueCount="69">
  <si>
    <t>Planilha Orçamentária</t>
  </si>
  <si>
    <t>Proponente: Prefeitura Municipal de São Martinho da Serra/RS</t>
  </si>
  <si>
    <t>Obra/Projeto: Recuperação e Manutenção de Estradas Vicinais no Município de São Martinho da Serra - RS</t>
  </si>
  <si>
    <t>** A COLUNA DAS QUANTIDADES JÁ ESTÁ LINKADA A MEMÓRIA DE CÁLCULO **</t>
  </si>
  <si>
    <t>Local / Implantação: Local / Implantação: Localidades Rurais de Durasnal, Lajeadinho, Rincão dos Trindades e Santo Inácio, São Martinho da Serra</t>
  </si>
  <si>
    <t>Proposta nº:  944215</t>
  </si>
  <si>
    <t>Data ref.: SINAPI RS 04/2025; SICRO RS 01/2025</t>
  </si>
  <si>
    <t>BDI%:</t>
  </si>
  <si>
    <t>ANEXAR DEMONSTRATIVO</t>
  </si>
  <si>
    <t>Item</t>
  </si>
  <si>
    <t xml:space="preserve">CÓDIGO </t>
  </si>
  <si>
    <t>BANCO DE DADOS</t>
  </si>
  <si>
    <t>Descrição</t>
  </si>
  <si>
    <t>Unid.</t>
  </si>
  <si>
    <t>Quant.</t>
  </si>
  <si>
    <t>Custo unitário
 (R$)</t>
  </si>
  <si>
    <t>Preço unitário com BDI (R$)</t>
  </si>
  <si>
    <t>Preço total com BDI
 (R$)</t>
  </si>
  <si>
    <t>Peso (%)</t>
  </si>
  <si>
    <t>SERVIÇOS PRELIMINARES</t>
  </si>
  <si>
    <t>1.1</t>
  </si>
  <si>
    <t>SINAPI</t>
  </si>
  <si>
    <t>Fornecimento e instalação de placa de obra com chapa galvanizada e estrutura de madeira</t>
  </si>
  <si>
    <t>m²</t>
  </si>
  <si>
    <t>1.2</t>
  </si>
  <si>
    <t xml:space="preserve">COMPOSIÇÃO </t>
  </si>
  <si>
    <t>02</t>
  </si>
  <si>
    <t>Mobilização de equipamentos</t>
  </si>
  <si>
    <t>und</t>
  </si>
  <si>
    <t xml:space="preserve">Desmobilização de equipamentos </t>
  </si>
  <si>
    <t>ADMINISTRAÇÃO DA OBRA</t>
  </si>
  <si>
    <t>2.1</t>
  </si>
  <si>
    <t>COMPOSIÇÃO</t>
  </si>
  <si>
    <t>01</t>
  </si>
  <si>
    <t>Administração Local da Obra</t>
  </si>
  <si>
    <t xml:space="preserve">TRECHO 01 </t>
  </si>
  <si>
    <t>TERRAPLENAGEM</t>
  </si>
  <si>
    <t>3.1</t>
  </si>
  <si>
    <t>SICRO DNIT</t>
  </si>
  <si>
    <t>Reconformação da plataforma</t>
  </si>
  <si>
    <t>REVESTIMENTO PRIMÁRIO</t>
  </si>
  <si>
    <t>4.1</t>
  </si>
  <si>
    <t>Execução de revestimento primário com material de jazida</t>
  </si>
  <si>
    <t>m³</t>
  </si>
  <si>
    <t>4.2</t>
  </si>
  <si>
    <t>Transporte com caminhão basculante de 14 m³ - rodovia em revestimento primário</t>
  </si>
  <si>
    <t>tkm</t>
  </si>
  <si>
    <t xml:space="preserve">DRENAGEM </t>
  </si>
  <si>
    <t>5.1</t>
  </si>
  <si>
    <t>Sarjeta trapezoidal de grama - SZG 60-20 - escavação mecânica</t>
  </si>
  <si>
    <t>M</t>
  </si>
  <si>
    <t>TRECHO 02</t>
  </si>
  <si>
    <t>6.1</t>
  </si>
  <si>
    <t>7.1</t>
  </si>
  <si>
    <t>7.2</t>
  </si>
  <si>
    <t>8.1</t>
  </si>
  <si>
    <t>TRECHO 03</t>
  </si>
  <si>
    <t>9.1</t>
  </si>
  <si>
    <t>10.1</t>
  </si>
  <si>
    <t>10.2</t>
  </si>
  <si>
    <t>11.1</t>
  </si>
  <si>
    <t>TRECHO 04</t>
  </si>
  <si>
    <t>12.1</t>
  </si>
  <si>
    <t>13.1</t>
  </si>
  <si>
    <t>13.2</t>
  </si>
  <si>
    <t>14.1</t>
  </si>
  <si>
    <t>VALOR TOTAL DA OBRA =</t>
  </si>
  <si>
    <t>BDI =</t>
  </si>
  <si>
    <t>VALOR TOTAL DA OBRA COM BDI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</si>
</sst>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\-??_);_(@_)"/>
    <numFmt numFmtId="165" formatCode="_-&quot;R$ &quot;* #,##0.00_-;&quot;-R$ &quot;* #,##0.00_-;_-&quot;R$ &quot;* \-??_-;_-@"/>
  </numFmts>
  <fonts count="13" x14ac:knownFonts="1"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24"/>
      <color rgb="FFFFFFFF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548235"/>
        <bgColor rgb="FF54823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18E"/>
        <bgColor rgb="FFA9D18E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rgb="FFA9D18E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A9D18E"/>
      </patternFill>
    </fill>
    <fill>
      <patternFill patternType="solid">
        <fgColor rgb="FFD9D9D9"/>
        <bgColor rgb="FFD9D9D9"/>
      </patternFill>
    </fill>
    <fill>
      <patternFill patternType="solid">
        <fgColor theme="2" tint="-0.14999847407452621"/>
        <bgColor rgb="FFA9D18E"/>
      </patternFill>
    </fill>
    <fill>
      <patternFill patternType="solid">
        <fgColor rgb="FF00B050"/>
        <bgColor rgb="FF00B05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4" fontId="7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0" fontId="7" fillId="3" borderId="0" xfId="0" applyNumberFormat="1" applyFont="1" applyFill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center"/>
    </xf>
    <xf numFmtId="0" fontId="9" fillId="4" borderId="9" xfId="0" applyFont="1" applyFill="1" applyBorder="1" applyAlignment="1">
      <alignment horizontal="left" vertical="center"/>
    </xf>
    <xf numFmtId="165" fontId="9" fillId="4" borderId="9" xfId="0" applyNumberFormat="1" applyFont="1" applyFill="1" applyBorder="1" applyAlignment="1">
      <alignment vertical="center"/>
    </xf>
    <xf numFmtId="10" fontId="4" fillId="4" borderId="10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2" fontId="10" fillId="5" borderId="9" xfId="0" applyNumberFormat="1" applyFont="1" applyFill="1" applyBorder="1" applyAlignment="1">
      <alignment horizontal="center" vertical="center" wrapText="1"/>
    </xf>
    <xf numFmtId="165" fontId="10" fillId="3" borderId="9" xfId="0" applyNumberFormat="1" applyFont="1" applyFill="1" applyBorder="1" applyAlignment="1" applyProtection="1">
      <alignment horizontal="left" vertical="center" wrapText="1"/>
      <protection locked="0"/>
    </xf>
    <xf numFmtId="165" fontId="10" fillId="6" borderId="9" xfId="0" applyNumberFormat="1" applyFont="1" applyFill="1" applyBorder="1" applyAlignment="1">
      <alignment horizontal="left" vertical="center" wrapText="1"/>
    </xf>
    <xf numFmtId="10" fontId="4" fillId="7" borderId="10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49" fontId="10" fillId="5" borderId="9" xfId="0" applyNumberFormat="1" applyFont="1" applyFill="1" applyBorder="1" applyAlignment="1">
      <alignment horizontal="center" vertical="center"/>
    </xf>
    <xf numFmtId="0" fontId="11" fillId="0" borderId="0" xfId="0" applyFont="1"/>
    <xf numFmtId="0" fontId="9" fillId="8" borderId="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165" fontId="12" fillId="9" borderId="9" xfId="0" applyNumberFormat="1" applyFont="1" applyFill="1" applyBorder="1"/>
    <xf numFmtId="10" fontId="4" fillId="10" borderId="10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5" fontId="10" fillId="11" borderId="9" xfId="0" applyNumberFormat="1" applyFont="1" applyFill="1" applyBorder="1" applyAlignment="1">
      <alignment horizontal="left" vertical="center" wrapText="1"/>
    </xf>
    <xf numFmtId="10" fontId="4" fillId="12" borderId="10" xfId="0" applyNumberFormat="1" applyFont="1" applyFill="1" applyBorder="1" applyAlignment="1">
      <alignment horizontal="center" vertical="center"/>
    </xf>
    <xf numFmtId="165" fontId="10" fillId="0" borderId="9" xfId="0" applyNumberFormat="1" applyFont="1" applyBorder="1" applyAlignment="1">
      <alignment horizontal="left" vertical="center" wrapText="1"/>
    </xf>
    <xf numFmtId="0" fontId="9" fillId="9" borderId="8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165" fontId="9" fillId="9" borderId="9" xfId="0" applyNumberFormat="1" applyFont="1" applyFill="1" applyBorder="1" applyAlignment="1">
      <alignment vertical="center"/>
    </xf>
    <xf numFmtId="0" fontId="9" fillId="13" borderId="8" xfId="0" applyFont="1" applyFill="1" applyBorder="1" applyAlignment="1">
      <alignment horizontal="right" vertical="center"/>
    </xf>
    <xf numFmtId="0" fontId="3" fillId="0" borderId="9" xfId="0" applyFont="1" applyBorder="1"/>
    <xf numFmtId="165" fontId="9" fillId="13" borderId="9" xfId="0" applyNumberFormat="1" applyFont="1" applyFill="1" applyBorder="1" applyAlignment="1">
      <alignment horizontal="center" vertical="center"/>
    </xf>
    <xf numFmtId="165" fontId="4" fillId="13" borderId="11" xfId="0" applyNumberFormat="1" applyFont="1" applyFill="1" applyBorder="1" applyAlignment="1">
      <alignment horizontal="center" vertical="center"/>
    </xf>
    <xf numFmtId="10" fontId="9" fillId="13" borderId="9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9" fillId="13" borderId="12" xfId="0" applyFont="1" applyFill="1" applyBorder="1" applyAlignment="1">
      <alignment horizontal="right" vertical="center"/>
    </xf>
    <xf numFmtId="0" fontId="3" fillId="0" borderId="13" xfId="0" applyFont="1" applyBorder="1"/>
    <xf numFmtId="165" fontId="9" fillId="13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sca\Desktop\Pr\Conv&#234;nio%20MAPA\Atualiza&#231;&#227;o%20conv&#234;nio%20MAPA%2014%20abr\Or&#231;amentov5.xlsx" TargetMode="External"/><Relationship Id="rId1" Type="http://schemas.openxmlformats.org/officeDocument/2006/relationships/externalLinkPath" Target="/Users/cesca/Desktop/Pr/Conv&#234;nio%20MAPA/Atualiza&#231;&#227;o%20conv&#234;nio%20MAPA%2014%20abr/Or&#231;amento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enchimento do licitante"/>
      <sheetName val="ORÇAMENTO (2)"/>
      <sheetName val="MEMÓRIA DE CALCULO"/>
      <sheetName val="ORÇAMENTO"/>
      <sheetName val="DMT-Jazida"/>
      <sheetName val="COMPOSIÇÕES"/>
      <sheetName val="BDI"/>
      <sheetName val="Cronograma Físico-Financeir (2)"/>
    </sheetNames>
    <sheetDataSet>
      <sheetData sheetId="0"/>
      <sheetData sheetId="1"/>
      <sheetData sheetId="2">
        <row r="10">
          <cell r="G10">
            <v>24</v>
          </cell>
        </row>
        <row r="11">
          <cell r="G11">
            <v>1</v>
          </cell>
        </row>
        <row r="12">
          <cell r="G12">
            <v>1</v>
          </cell>
        </row>
        <row r="15">
          <cell r="G15">
            <v>8000</v>
          </cell>
        </row>
        <row r="17">
          <cell r="G17">
            <v>800</v>
          </cell>
        </row>
        <row r="18">
          <cell r="G18">
            <v>15035.144</v>
          </cell>
        </row>
        <row r="20">
          <cell r="G20">
            <v>1000</v>
          </cell>
        </row>
        <row r="23">
          <cell r="G23">
            <v>16000</v>
          </cell>
        </row>
        <row r="25">
          <cell r="G25">
            <v>1600</v>
          </cell>
        </row>
        <row r="26">
          <cell r="G26">
            <v>38619.360000000001</v>
          </cell>
        </row>
        <row r="28">
          <cell r="G28">
            <v>1000</v>
          </cell>
        </row>
        <row r="31">
          <cell r="G31">
            <v>14000</v>
          </cell>
        </row>
        <row r="33">
          <cell r="G33">
            <v>1400</v>
          </cell>
        </row>
        <row r="34">
          <cell r="G34">
            <v>32347.84</v>
          </cell>
        </row>
        <row r="36">
          <cell r="G36">
            <v>1000</v>
          </cell>
        </row>
        <row r="39">
          <cell r="G39">
            <v>15999.970000000001</v>
          </cell>
        </row>
        <row r="41">
          <cell r="G41">
            <v>1599.9970000000003</v>
          </cell>
        </row>
        <row r="42">
          <cell r="G42">
            <v>44692.748200940012</v>
          </cell>
        </row>
        <row r="44">
          <cell r="G44">
            <v>1000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EE4C-28C5-436F-8E9F-239F0F9D9465}">
  <sheetPr>
    <pageSetUpPr fitToPage="1"/>
  </sheetPr>
  <dimension ref="B1:L1009"/>
  <sheetViews>
    <sheetView showGridLines="0" tabSelected="1" view="pageBreakPreview" topLeftCell="B1" zoomScale="60" zoomScaleNormal="70" workbookViewId="0">
      <selection activeCell="L8" sqref="L8"/>
    </sheetView>
  </sheetViews>
  <sheetFormatPr defaultColWidth="14.42578125" defaultRowHeight="15" customHeight="1" x14ac:dyDescent="0.25"/>
  <cols>
    <col min="1" max="1" width="1.85546875" customWidth="1"/>
    <col min="2" max="2" width="10.7109375" customWidth="1"/>
    <col min="3" max="3" width="18" customWidth="1"/>
    <col min="4" max="4" width="12.42578125" customWidth="1"/>
    <col min="5" max="5" width="63.28515625" customWidth="1"/>
    <col min="6" max="6" width="8.7109375" customWidth="1"/>
    <col min="7" max="7" width="11.5703125" customWidth="1"/>
    <col min="8" max="8" width="16" customWidth="1"/>
    <col min="9" max="9" width="21.85546875" customWidth="1"/>
    <col min="10" max="10" width="26.140625" customWidth="1"/>
    <col min="11" max="11" width="11.140625" style="1" bestFit="1" customWidth="1"/>
    <col min="12" max="12" width="55" customWidth="1"/>
  </cols>
  <sheetData>
    <row r="1" spans="2:12" ht="15.75" customHeight="1" thickBot="1" x14ac:dyDescent="0.3"/>
    <row r="2" spans="2:12" ht="30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4"/>
    </row>
    <row r="3" spans="2:12" ht="18" customHeight="1" x14ac:dyDescent="0.25">
      <c r="B3" s="5" t="s">
        <v>1</v>
      </c>
      <c r="C3" s="6"/>
      <c r="D3" s="6"/>
      <c r="E3" s="6"/>
      <c r="F3" s="6"/>
      <c r="G3" s="6"/>
      <c r="H3" s="6"/>
      <c r="I3" s="6"/>
      <c r="J3" s="6"/>
      <c r="K3" s="7"/>
    </row>
    <row r="4" spans="2:12" s="13" customFormat="1" ht="30.75" customHeight="1" x14ac:dyDescent="0.25">
      <c r="B4" s="8" t="s">
        <v>2</v>
      </c>
      <c r="C4" s="9"/>
      <c r="D4" s="9"/>
      <c r="E4" s="9"/>
      <c r="F4" s="9"/>
      <c r="G4" s="10" t="s">
        <v>3</v>
      </c>
      <c r="H4" s="11"/>
      <c r="I4" s="11"/>
      <c r="J4" s="11"/>
      <c r="K4" s="12"/>
    </row>
    <row r="5" spans="2:12" ht="36.75" customHeight="1" x14ac:dyDescent="0.25">
      <c r="B5" s="8" t="s">
        <v>4</v>
      </c>
      <c r="C5" s="9"/>
      <c r="D5" s="9"/>
      <c r="E5" s="9"/>
      <c r="F5" s="9"/>
      <c r="G5" s="11"/>
      <c r="H5" s="11"/>
      <c r="I5" s="11"/>
      <c r="J5" s="11"/>
      <c r="K5" s="14"/>
    </row>
    <row r="6" spans="2:12" ht="15.75" x14ac:dyDescent="0.25">
      <c r="B6" s="5" t="s">
        <v>5</v>
      </c>
      <c r="C6" s="6"/>
      <c r="D6" s="6"/>
      <c r="E6" s="6"/>
      <c r="F6" s="6"/>
      <c r="G6" s="15"/>
      <c r="H6" s="15"/>
      <c r="I6" s="16"/>
      <c r="J6" s="16"/>
      <c r="K6" s="14"/>
    </row>
    <row r="7" spans="2:12" ht="15.75" x14ac:dyDescent="0.25">
      <c r="B7" s="17" t="s">
        <v>6</v>
      </c>
      <c r="C7" s="18"/>
      <c r="D7" s="18"/>
      <c r="E7" s="18"/>
      <c r="F7" s="19" t="s">
        <v>7</v>
      </c>
      <c r="G7" s="20">
        <v>0</v>
      </c>
      <c r="H7" s="21" t="s">
        <v>8</v>
      </c>
      <c r="I7" s="16"/>
      <c r="J7" s="16"/>
      <c r="K7" s="14"/>
    </row>
    <row r="8" spans="2:12" ht="45" x14ac:dyDescent="0.25"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5" t="s">
        <v>15</v>
      </c>
      <c r="I8" s="23" t="s">
        <v>16</v>
      </c>
      <c r="J8" s="23" t="s">
        <v>17</v>
      </c>
      <c r="K8" s="26" t="s">
        <v>18</v>
      </c>
    </row>
    <row r="9" spans="2:12" ht="15.75" x14ac:dyDescent="0.25">
      <c r="B9" s="27">
        <v>1</v>
      </c>
      <c r="C9" s="28"/>
      <c r="D9" s="28"/>
      <c r="E9" s="29" t="s">
        <v>19</v>
      </c>
      <c r="F9" s="28"/>
      <c r="G9" s="28"/>
      <c r="H9" s="28"/>
      <c r="I9" s="30"/>
      <c r="J9" s="30">
        <f>ROUND(SUM(J10:J12),2)</f>
        <v>0</v>
      </c>
      <c r="K9" s="31" t="e">
        <f>J9/$J$49</f>
        <v>#DIV/0!</v>
      </c>
    </row>
    <row r="10" spans="2:12" ht="28.5" x14ac:dyDescent="0.25">
      <c r="B10" s="32" t="s">
        <v>20</v>
      </c>
      <c r="C10" s="33" t="s">
        <v>21</v>
      </c>
      <c r="D10" s="33">
        <v>103689</v>
      </c>
      <c r="E10" s="34" t="s">
        <v>22</v>
      </c>
      <c r="F10" s="35" t="s">
        <v>23</v>
      </c>
      <c r="G10" s="36">
        <f>'[1]MEMÓRIA DE CALCULO'!G10</f>
        <v>24</v>
      </c>
      <c r="H10" s="37">
        <v>0</v>
      </c>
      <c r="I10" s="38">
        <f>ROUND(H10+(H10*$G$7),2)</f>
        <v>0</v>
      </c>
      <c r="J10" s="38">
        <f>ROUND(G10*I10,2)</f>
        <v>0</v>
      </c>
      <c r="K10" s="39" t="e">
        <f t="shared" ref="K10:K46" si="0">J10/$J$49</f>
        <v>#DIV/0!</v>
      </c>
    </row>
    <row r="11" spans="2:12" ht="15.75" x14ac:dyDescent="0.25">
      <c r="B11" s="32" t="s">
        <v>24</v>
      </c>
      <c r="C11" s="40" t="s">
        <v>25</v>
      </c>
      <c r="D11" s="41" t="s">
        <v>26</v>
      </c>
      <c r="E11" s="34" t="s">
        <v>27</v>
      </c>
      <c r="F11" s="35" t="s">
        <v>28</v>
      </c>
      <c r="G11" s="36">
        <f>'[1]MEMÓRIA DE CALCULO'!G11</f>
        <v>1</v>
      </c>
      <c r="H11" s="37">
        <v>0</v>
      </c>
      <c r="I11" s="38">
        <f>ROUND(H11+(H11*$G$7),2)</f>
        <v>0</v>
      </c>
      <c r="J11" s="38">
        <f>ROUND(G11*I11,2)</f>
        <v>0</v>
      </c>
      <c r="K11" s="39" t="e">
        <f t="shared" si="0"/>
        <v>#DIV/0!</v>
      </c>
      <c r="L11" s="42"/>
    </row>
    <row r="12" spans="2:12" ht="15.75" x14ac:dyDescent="0.25">
      <c r="B12" s="32"/>
      <c r="C12" s="40"/>
      <c r="D12" s="41"/>
      <c r="E12" s="34" t="s">
        <v>29</v>
      </c>
      <c r="F12" s="35" t="s">
        <v>28</v>
      </c>
      <c r="G12" s="36">
        <f>'[1]MEMÓRIA DE CALCULO'!G12</f>
        <v>1</v>
      </c>
      <c r="H12" s="37">
        <v>0</v>
      </c>
      <c r="I12" s="38">
        <f>ROUND(H12+(H12*$G$7),2)</f>
        <v>0</v>
      </c>
      <c r="J12" s="38">
        <f>ROUND(G12*I12,2)</f>
        <v>0</v>
      </c>
      <c r="K12" s="39" t="e">
        <f t="shared" si="0"/>
        <v>#DIV/0!</v>
      </c>
    </row>
    <row r="13" spans="2:12" ht="15.75" x14ac:dyDescent="0.25">
      <c r="B13" s="27">
        <v>2</v>
      </c>
      <c r="C13" s="28"/>
      <c r="D13" s="28"/>
      <c r="E13" s="29" t="s">
        <v>30</v>
      </c>
      <c r="F13" s="28"/>
      <c r="G13" s="28"/>
      <c r="H13" s="28"/>
      <c r="I13" s="28"/>
      <c r="J13" s="30">
        <f>ROUND(J14,2)</f>
        <v>0</v>
      </c>
      <c r="K13" s="31" t="e">
        <f t="shared" si="0"/>
        <v>#DIV/0!</v>
      </c>
    </row>
    <row r="14" spans="2:12" ht="15.75" x14ac:dyDescent="0.25">
      <c r="B14" s="32" t="s">
        <v>31</v>
      </c>
      <c r="C14" s="40" t="s">
        <v>32</v>
      </c>
      <c r="D14" s="41" t="s">
        <v>33</v>
      </c>
      <c r="E14" s="34" t="s">
        <v>34</v>
      </c>
      <c r="F14" s="35" t="s">
        <v>28</v>
      </c>
      <c r="G14" s="36">
        <v>1</v>
      </c>
      <c r="H14" s="37">
        <v>0</v>
      </c>
      <c r="I14" s="38">
        <f>ROUND(H14+(H14*$G$7),2)</f>
        <v>0</v>
      </c>
      <c r="J14" s="38">
        <f>ROUND(G14*I14,2)</f>
        <v>0</v>
      </c>
      <c r="K14" s="39" t="e">
        <f t="shared" si="0"/>
        <v>#DIV/0!</v>
      </c>
    </row>
    <row r="15" spans="2:12" ht="15" customHeight="1" x14ac:dyDescent="0.25">
      <c r="B15" s="43" t="s">
        <v>35</v>
      </c>
      <c r="C15" s="44"/>
      <c r="D15" s="44"/>
      <c r="E15" s="44"/>
      <c r="F15" s="44"/>
      <c r="G15" s="44"/>
      <c r="H15" s="44"/>
      <c r="I15" s="44"/>
      <c r="J15" s="45">
        <f>SUM(J16,J18,J21)</f>
        <v>0</v>
      </c>
      <c r="K15" s="46" t="e">
        <f t="shared" si="0"/>
        <v>#DIV/0!</v>
      </c>
    </row>
    <row r="16" spans="2:12" ht="15.75" x14ac:dyDescent="0.25">
      <c r="B16" s="27">
        <v>3</v>
      </c>
      <c r="C16" s="47"/>
      <c r="D16" s="47"/>
      <c r="E16" s="29" t="s">
        <v>36</v>
      </c>
      <c r="F16" s="28"/>
      <c r="G16" s="48"/>
      <c r="H16" s="28"/>
      <c r="I16" s="28"/>
      <c r="J16" s="30">
        <f>SUM(J17:J17)</f>
        <v>0</v>
      </c>
      <c r="K16" s="31" t="e">
        <f t="shared" si="0"/>
        <v>#DIV/0!</v>
      </c>
    </row>
    <row r="17" spans="2:12" ht="15.75" x14ac:dyDescent="0.25">
      <c r="B17" s="49" t="s">
        <v>37</v>
      </c>
      <c r="C17" s="33" t="s">
        <v>38</v>
      </c>
      <c r="D17" s="33">
        <v>4915598</v>
      </c>
      <c r="E17" s="34" t="s">
        <v>39</v>
      </c>
      <c r="F17" s="50" t="s">
        <v>23</v>
      </c>
      <c r="G17" s="36">
        <f>'[1]MEMÓRIA DE CALCULO'!G15</f>
        <v>8000</v>
      </c>
      <c r="H17" s="37">
        <v>0</v>
      </c>
      <c r="I17" s="51">
        <f>ROUND(H17+(H17*$G$7),2)</f>
        <v>0</v>
      </c>
      <c r="J17" s="51">
        <f>ROUND(G17*I17,2)</f>
        <v>0</v>
      </c>
      <c r="K17" s="52" t="e">
        <f t="shared" si="0"/>
        <v>#DIV/0!</v>
      </c>
      <c r="L17" s="42"/>
    </row>
    <row r="18" spans="2:12" ht="15.75" customHeight="1" x14ac:dyDescent="0.25">
      <c r="B18" s="27">
        <v>4</v>
      </c>
      <c r="C18" s="30"/>
      <c r="D18" s="30"/>
      <c r="E18" s="30" t="s">
        <v>40</v>
      </c>
      <c r="F18" s="30"/>
      <c r="G18" s="30"/>
      <c r="H18" s="30"/>
      <c r="I18" s="28"/>
      <c r="J18" s="30">
        <f>J19+J20</f>
        <v>0</v>
      </c>
      <c r="K18" s="31" t="e">
        <f t="shared" si="0"/>
        <v>#DIV/0!</v>
      </c>
    </row>
    <row r="19" spans="2:12" ht="15.75" customHeight="1" x14ac:dyDescent="0.25">
      <c r="B19" s="49" t="s">
        <v>41</v>
      </c>
      <c r="C19" s="33" t="s">
        <v>38</v>
      </c>
      <c r="D19" s="33">
        <v>4015612</v>
      </c>
      <c r="E19" s="34" t="s">
        <v>42</v>
      </c>
      <c r="F19" s="50" t="s">
        <v>43</v>
      </c>
      <c r="G19" s="36">
        <f>'[1]MEMÓRIA DE CALCULO'!G17</f>
        <v>800</v>
      </c>
      <c r="H19" s="37">
        <v>0</v>
      </c>
      <c r="I19" s="38">
        <f>ROUND(H19+(H19*$G$7),2)</f>
        <v>0</v>
      </c>
      <c r="J19" s="38">
        <f>ROUND(G19*I19,2)</f>
        <v>0</v>
      </c>
      <c r="K19" s="39" t="e">
        <f t="shared" si="0"/>
        <v>#DIV/0!</v>
      </c>
      <c r="L19" s="42"/>
    </row>
    <row r="20" spans="2:12" ht="35.25" customHeight="1" x14ac:dyDescent="0.25">
      <c r="B20" s="49" t="s">
        <v>44</v>
      </c>
      <c r="C20" s="33" t="s">
        <v>38</v>
      </c>
      <c r="D20" s="33">
        <v>5915320</v>
      </c>
      <c r="E20" s="34" t="s">
        <v>45</v>
      </c>
      <c r="F20" s="50" t="s">
        <v>46</v>
      </c>
      <c r="G20" s="36">
        <f>'[1]MEMÓRIA DE CALCULO'!G18</f>
        <v>15035.144</v>
      </c>
      <c r="H20" s="37">
        <v>0</v>
      </c>
      <c r="I20" s="38">
        <f>ROUND(H20+(H20*$G$7),2)</f>
        <v>0</v>
      </c>
      <c r="J20" s="38">
        <f>ROUND(G20*I20,2)</f>
        <v>0</v>
      </c>
      <c r="K20" s="39" t="e">
        <f t="shared" si="0"/>
        <v>#DIV/0!</v>
      </c>
      <c r="L20" s="42"/>
    </row>
    <row r="21" spans="2:12" ht="15.75" customHeight="1" x14ac:dyDescent="0.25">
      <c r="B21" s="27">
        <v>5</v>
      </c>
      <c r="C21" s="30"/>
      <c r="D21" s="30"/>
      <c r="E21" s="30" t="s">
        <v>47</v>
      </c>
      <c r="F21" s="30"/>
      <c r="G21" s="30"/>
      <c r="H21" s="30"/>
      <c r="I21" s="28"/>
      <c r="J21" s="30">
        <f>J22</f>
        <v>0</v>
      </c>
      <c r="K21" s="31" t="e">
        <f t="shared" si="0"/>
        <v>#DIV/0!</v>
      </c>
    </row>
    <row r="22" spans="2:12" ht="15.75" customHeight="1" x14ac:dyDescent="0.25">
      <c r="B22" s="49" t="s">
        <v>48</v>
      </c>
      <c r="C22" s="33" t="s">
        <v>38</v>
      </c>
      <c r="D22" s="33">
        <v>2003347</v>
      </c>
      <c r="E22" s="34" t="s">
        <v>49</v>
      </c>
      <c r="F22" s="50" t="s">
        <v>50</v>
      </c>
      <c r="G22" s="36">
        <f>'[1]MEMÓRIA DE CALCULO'!G20</f>
        <v>1000</v>
      </c>
      <c r="H22" s="37">
        <v>0</v>
      </c>
      <c r="I22" s="38">
        <f>ROUND(H22+(H22*$G$7),2)</f>
        <v>0</v>
      </c>
      <c r="J22" s="38">
        <f>ROUND(G22*I22,2)</f>
        <v>0</v>
      </c>
      <c r="K22" s="39" t="e">
        <f t="shared" si="0"/>
        <v>#DIV/0!</v>
      </c>
    </row>
    <row r="23" spans="2:12" ht="15" customHeight="1" x14ac:dyDescent="0.25">
      <c r="B23" s="43" t="s">
        <v>51</v>
      </c>
      <c r="C23" s="44"/>
      <c r="D23" s="44"/>
      <c r="E23" s="44"/>
      <c r="F23" s="44"/>
      <c r="G23" s="44"/>
      <c r="H23" s="44"/>
      <c r="I23" s="44"/>
      <c r="J23" s="45">
        <f>SUM(J24,J26,J29)</f>
        <v>0</v>
      </c>
      <c r="K23" s="46" t="e">
        <f t="shared" si="0"/>
        <v>#DIV/0!</v>
      </c>
    </row>
    <row r="24" spans="2:12" ht="15.75" customHeight="1" x14ac:dyDescent="0.25">
      <c r="B24" s="27">
        <v>6</v>
      </c>
      <c r="C24" s="47"/>
      <c r="D24" s="47"/>
      <c r="E24" s="29" t="s">
        <v>36</v>
      </c>
      <c r="F24" s="28"/>
      <c r="G24" s="48"/>
      <c r="H24" s="28"/>
      <c r="I24" s="28"/>
      <c r="J24" s="30">
        <f>SUM(J25:J25)</f>
        <v>0</v>
      </c>
      <c r="K24" s="31" t="e">
        <f t="shared" si="0"/>
        <v>#DIV/0!</v>
      </c>
    </row>
    <row r="25" spans="2:12" ht="15.75" customHeight="1" x14ac:dyDescent="0.25">
      <c r="B25" s="49" t="s">
        <v>52</v>
      </c>
      <c r="C25" s="33" t="s">
        <v>38</v>
      </c>
      <c r="D25" s="33">
        <v>4915598</v>
      </c>
      <c r="E25" s="34" t="s">
        <v>39</v>
      </c>
      <c r="F25" s="50" t="s">
        <v>23</v>
      </c>
      <c r="G25" s="36">
        <f>'[1]MEMÓRIA DE CALCULO'!G23</f>
        <v>16000</v>
      </c>
      <c r="H25" s="53">
        <f>H17</f>
        <v>0</v>
      </c>
      <c r="I25" s="38">
        <f>ROUND(H25+(H25*$G$7),2)</f>
        <v>0</v>
      </c>
      <c r="J25" s="38">
        <f>ROUND(G25*I25,2)</f>
        <v>0</v>
      </c>
      <c r="K25" s="39" t="e">
        <f t="shared" si="0"/>
        <v>#DIV/0!</v>
      </c>
      <c r="L25" s="42"/>
    </row>
    <row r="26" spans="2:12" ht="15.75" customHeight="1" x14ac:dyDescent="0.25">
      <c r="B26" s="27">
        <v>7</v>
      </c>
      <c r="C26" s="30"/>
      <c r="D26" s="30"/>
      <c r="E26" s="30" t="s">
        <v>40</v>
      </c>
      <c r="F26" s="30"/>
      <c r="G26" s="30"/>
      <c r="H26" s="30"/>
      <c r="I26" s="28"/>
      <c r="J26" s="30">
        <f>J27+J28</f>
        <v>0</v>
      </c>
      <c r="K26" s="31" t="e">
        <f t="shared" si="0"/>
        <v>#DIV/0!</v>
      </c>
    </row>
    <row r="27" spans="2:12" ht="15.75" customHeight="1" x14ac:dyDescent="0.25">
      <c r="B27" s="49" t="s">
        <v>53</v>
      </c>
      <c r="C27" s="33" t="s">
        <v>38</v>
      </c>
      <c r="D27" s="33">
        <v>4015612</v>
      </c>
      <c r="E27" s="34" t="s">
        <v>42</v>
      </c>
      <c r="F27" s="50" t="s">
        <v>43</v>
      </c>
      <c r="G27" s="36">
        <f>'[1]MEMÓRIA DE CALCULO'!G25</f>
        <v>1600</v>
      </c>
      <c r="H27" s="53">
        <f>H19</f>
        <v>0</v>
      </c>
      <c r="I27" s="38">
        <f>ROUND(H27+(H27*$G$7),2)</f>
        <v>0</v>
      </c>
      <c r="J27" s="38">
        <f>ROUND(G27*I27,2)</f>
        <v>0</v>
      </c>
      <c r="K27" s="39" t="e">
        <f t="shared" si="0"/>
        <v>#DIV/0!</v>
      </c>
      <c r="L27" s="42"/>
    </row>
    <row r="28" spans="2:12" ht="35.25" customHeight="1" x14ac:dyDescent="0.25">
      <c r="B28" s="49" t="s">
        <v>54</v>
      </c>
      <c r="C28" s="33" t="s">
        <v>38</v>
      </c>
      <c r="D28" s="33">
        <v>5915320</v>
      </c>
      <c r="E28" s="34" t="s">
        <v>45</v>
      </c>
      <c r="F28" s="50" t="s">
        <v>46</v>
      </c>
      <c r="G28" s="36">
        <f>'[1]MEMÓRIA DE CALCULO'!G26</f>
        <v>38619.360000000001</v>
      </c>
      <c r="H28" s="53">
        <f>H20</f>
        <v>0</v>
      </c>
      <c r="I28" s="38">
        <f>ROUND(H28+(H28*$G$7),2)</f>
        <v>0</v>
      </c>
      <c r="J28" s="38">
        <f>ROUND(G28*I28,2)</f>
        <v>0</v>
      </c>
      <c r="K28" s="39" t="e">
        <f t="shared" si="0"/>
        <v>#DIV/0!</v>
      </c>
      <c r="L28" s="42"/>
    </row>
    <row r="29" spans="2:12" ht="15.75" customHeight="1" x14ac:dyDescent="0.25">
      <c r="B29" s="27">
        <v>8</v>
      </c>
      <c r="C29" s="30"/>
      <c r="D29" s="30"/>
      <c r="E29" s="30" t="s">
        <v>47</v>
      </c>
      <c r="F29" s="30"/>
      <c r="G29" s="30"/>
      <c r="H29" s="30"/>
      <c r="I29" s="28"/>
      <c r="J29" s="30">
        <f>J30</f>
        <v>0</v>
      </c>
      <c r="K29" s="31" t="e">
        <f t="shared" si="0"/>
        <v>#DIV/0!</v>
      </c>
    </row>
    <row r="30" spans="2:12" ht="15.75" customHeight="1" x14ac:dyDescent="0.25">
      <c r="B30" s="49" t="s">
        <v>55</v>
      </c>
      <c r="C30" s="33" t="s">
        <v>38</v>
      </c>
      <c r="D30" s="33">
        <v>2003347</v>
      </c>
      <c r="E30" s="34" t="s">
        <v>49</v>
      </c>
      <c r="F30" s="50" t="s">
        <v>50</v>
      </c>
      <c r="G30" s="36">
        <f>'[1]MEMÓRIA DE CALCULO'!G28</f>
        <v>1000</v>
      </c>
      <c r="H30" s="53">
        <f>H22</f>
        <v>0</v>
      </c>
      <c r="I30" s="38">
        <f>ROUND(H30+(H30*$G$7),2)</f>
        <v>0</v>
      </c>
      <c r="J30" s="38">
        <f>ROUND(G30*I30,2)</f>
        <v>0</v>
      </c>
      <c r="K30" s="39" t="e">
        <f t="shared" si="0"/>
        <v>#DIV/0!</v>
      </c>
    </row>
    <row r="31" spans="2:12" ht="15.75" customHeight="1" x14ac:dyDescent="0.25">
      <c r="B31" s="54" t="s">
        <v>56</v>
      </c>
      <c r="C31" s="55"/>
      <c r="D31" s="55"/>
      <c r="E31" s="55"/>
      <c r="F31" s="55"/>
      <c r="G31" s="55"/>
      <c r="H31" s="55"/>
      <c r="I31" s="55"/>
      <c r="J31" s="56">
        <f>SUM(J32,J34,J37)</f>
        <v>0</v>
      </c>
      <c r="K31" s="46" t="e">
        <f t="shared" si="0"/>
        <v>#DIV/0!</v>
      </c>
    </row>
    <row r="32" spans="2:12" ht="15.75" customHeight="1" x14ac:dyDescent="0.25">
      <c r="B32" s="27">
        <v>9</v>
      </c>
      <c r="C32" s="47"/>
      <c r="D32" s="47"/>
      <c r="E32" s="29" t="s">
        <v>36</v>
      </c>
      <c r="F32" s="28"/>
      <c r="G32" s="48"/>
      <c r="H32" s="28"/>
      <c r="I32" s="28"/>
      <c r="J32" s="30">
        <f>SUM(J33:J33)</f>
        <v>0</v>
      </c>
      <c r="K32" s="31" t="e">
        <f t="shared" si="0"/>
        <v>#DIV/0!</v>
      </c>
    </row>
    <row r="33" spans="2:11" ht="15.75" customHeight="1" x14ac:dyDescent="0.25">
      <c r="B33" s="49" t="s">
        <v>57</v>
      </c>
      <c r="C33" s="33" t="s">
        <v>38</v>
      </c>
      <c r="D33" s="33">
        <v>4915598</v>
      </c>
      <c r="E33" s="34" t="s">
        <v>39</v>
      </c>
      <c r="F33" s="50" t="s">
        <v>23</v>
      </c>
      <c r="G33" s="36">
        <f>'[1]MEMÓRIA DE CALCULO'!G31</f>
        <v>14000</v>
      </c>
      <c r="H33" s="53">
        <f>H17</f>
        <v>0</v>
      </c>
      <c r="I33" s="38">
        <f>ROUND(H33+(H33*$G$7),2)</f>
        <v>0</v>
      </c>
      <c r="J33" s="38">
        <f>ROUND(G33*I33,2)</f>
        <v>0</v>
      </c>
      <c r="K33" s="39" t="e">
        <f t="shared" si="0"/>
        <v>#DIV/0!</v>
      </c>
    </row>
    <row r="34" spans="2:11" ht="15.75" customHeight="1" x14ac:dyDescent="0.25">
      <c r="B34" s="27">
        <v>10</v>
      </c>
      <c r="C34" s="30"/>
      <c r="D34" s="30"/>
      <c r="E34" s="30" t="s">
        <v>40</v>
      </c>
      <c r="F34" s="30"/>
      <c r="G34" s="30"/>
      <c r="H34" s="30"/>
      <c r="I34" s="28"/>
      <c r="J34" s="30">
        <f>J35+J36</f>
        <v>0</v>
      </c>
      <c r="K34" s="31" t="e">
        <f t="shared" si="0"/>
        <v>#DIV/0!</v>
      </c>
    </row>
    <row r="35" spans="2:11" ht="15.75" customHeight="1" x14ac:dyDescent="0.25">
      <c r="B35" s="49" t="s">
        <v>58</v>
      </c>
      <c r="C35" s="33" t="s">
        <v>38</v>
      </c>
      <c r="D35" s="33">
        <v>4015612</v>
      </c>
      <c r="E35" s="34" t="s">
        <v>42</v>
      </c>
      <c r="F35" s="50" t="s">
        <v>43</v>
      </c>
      <c r="G35" s="36">
        <f>'[1]MEMÓRIA DE CALCULO'!G33</f>
        <v>1400</v>
      </c>
      <c r="H35" s="53">
        <f>H19</f>
        <v>0</v>
      </c>
      <c r="I35" s="38">
        <f>ROUND(H35+(H35*$G$7),2)</f>
        <v>0</v>
      </c>
      <c r="J35" s="38">
        <f>ROUND(G35*I35,2)</f>
        <v>0</v>
      </c>
      <c r="K35" s="39" t="e">
        <f t="shared" si="0"/>
        <v>#DIV/0!</v>
      </c>
    </row>
    <row r="36" spans="2:11" ht="28.5" x14ac:dyDescent="0.25">
      <c r="B36" s="49" t="s">
        <v>59</v>
      </c>
      <c r="C36" s="33" t="s">
        <v>38</v>
      </c>
      <c r="D36" s="33">
        <v>5915320</v>
      </c>
      <c r="E36" s="34" t="s">
        <v>45</v>
      </c>
      <c r="F36" s="50" t="s">
        <v>46</v>
      </c>
      <c r="G36" s="36">
        <f>'[1]MEMÓRIA DE CALCULO'!G34</f>
        <v>32347.84</v>
      </c>
      <c r="H36" s="53">
        <f>H20</f>
        <v>0</v>
      </c>
      <c r="I36" s="38">
        <f>ROUND(H36+(H36*$G$7),2)</f>
        <v>0</v>
      </c>
      <c r="J36" s="38">
        <f>ROUND(G36*I36,2)</f>
        <v>0</v>
      </c>
      <c r="K36" s="39" t="e">
        <f t="shared" si="0"/>
        <v>#DIV/0!</v>
      </c>
    </row>
    <row r="37" spans="2:11" ht="15.75" customHeight="1" x14ac:dyDescent="0.25">
      <c r="B37" s="27">
        <v>11</v>
      </c>
      <c r="C37" s="30"/>
      <c r="D37" s="30"/>
      <c r="E37" s="30" t="s">
        <v>47</v>
      </c>
      <c r="F37" s="30"/>
      <c r="G37" s="30"/>
      <c r="H37" s="30"/>
      <c r="I37" s="28"/>
      <c r="J37" s="30">
        <f>J38</f>
        <v>0</v>
      </c>
      <c r="K37" s="31" t="e">
        <f t="shared" si="0"/>
        <v>#DIV/0!</v>
      </c>
    </row>
    <row r="38" spans="2:11" ht="15.75" customHeight="1" x14ac:dyDescent="0.25">
      <c r="B38" s="49" t="s">
        <v>60</v>
      </c>
      <c r="C38" s="33" t="s">
        <v>38</v>
      </c>
      <c r="D38" s="33">
        <v>2003347</v>
      </c>
      <c r="E38" s="34" t="s">
        <v>49</v>
      </c>
      <c r="F38" s="50" t="s">
        <v>50</v>
      </c>
      <c r="G38" s="36">
        <f>'[1]MEMÓRIA DE CALCULO'!G36</f>
        <v>1000</v>
      </c>
      <c r="H38" s="53">
        <f>H22</f>
        <v>0</v>
      </c>
      <c r="I38" s="38">
        <f>ROUND(H38+(H38*$G$7),2)</f>
        <v>0</v>
      </c>
      <c r="J38" s="38">
        <f>ROUND(G38*I38,2)</f>
        <v>0</v>
      </c>
      <c r="K38" s="39" t="e">
        <f t="shared" si="0"/>
        <v>#DIV/0!</v>
      </c>
    </row>
    <row r="39" spans="2:11" ht="15.75" customHeight="1" x14ac:dyDescent="0.25">
      <c r="B39" s="54" t="s">
        <v>61</v>
      </c>
      <c r="C39" s="55"/>
      <c r="D39" s="55"/>
      <c r="E39" s="55"/>
      <c r="F39" s="55"/>
      <c r="G39" s="55"/>
      <c r="H39" s="55"/>
      <c r="I39" s="55"/>
      <c r="J39" s="56">
        <f>SUM(J40,J42,J45)</f>
        <v>0</v>
      </c>
      <c r="K39" s="46" t="e">
        <f t="shared" si="0"/>
        <v>#DIV/0!</v>
      </c>
    </row>
    <row r="40" spans="2:11" ht="15.75" customHeight="1" x14ac:dyDescent="0.25">
      <c r="B40" s="27">
        <v>12</v>
      </c>
      <c r="C40" s="47"/>
      <c r="D40" s="47"/>
      <c r="E40" s="29" t="s">
        <v>36</v>
      </c>
      <c r="F40" s="28"/>
      <c r="G40" s="48"/>
      <c r="H40" s="28"/>
      <c r="I40" s="28"/>
      <c r="J40" s="30">
        <f>SUM(J41:J41)</f>
        <v>0</v>
      </c>
      <c r="K40" s="31" t="e">
        <f t="shared" si="0"/>
        <v>#DIV/0!</v>
      </c>
    </row>
    <row r="41" spans="2:11" ht="15.75" customHeight="1" x14ac:dyDescent="0.25">
      <c r="B41" s="49" t="s">
        <v>62</v>
      </c>
      <c r="C41" s="33" t="s">
        <v>38</v>
      </c>
      <c r="D41" s="33">
        <v>4915598</v>
      </c>
      <c r="E41" s="34" t="s">
        <v>39</v>
      </c>
      <c r="F41" s="50" t="s">
        <v>23</v>
      </c>
      <c r="G41" s="36">
        <f>'[1]MEMÓRIA DE CALCULO'!G39</f>
        <v>15999.970000000001</v>
      </c>
      <c r="H41" s="53">
        <f>H17</f>
        <v>0</v>
      </c>
      <c r="I41" s="38">
        <f>ROUND(H41+(H41*$G$7),2)</f>
        <v>0</v>
      </c>
      <c r="J41" s="38">
        <f>ROUND(G41*I41,2)</f>
        <v>0</v>
      </c>
      <c r="K41" s="39" t="e">
        <f t="shared" si="0"/>
        <v>#DIV/0!</v>
      </c>
    </row>
    <row r="42" spans="2:11" ht="15.75" customHeight="1" x14ac:dyDescent="0.25">
      <c r="B42" s="27">
        <v>13</v>
      </c>
      <c r="C42" s="30"/>
      <c r="D42" s="30"/>
      <c r="E42" s="30" t="s">
        <v>40</v>
      </c>
      <c r="F42" s="30"/>
      <c r="G42" s="30"/>
      <c r="H42" s="30"/>
      <c r="I42" s="28"/>
      <c r="J42" s="30">
        <f>J43+J44</f>
        <v>0</v>
      </c>
      <c r="K42" s="31" t="e">
        <f t="shared" si="0"/>
        <v>#DIV/0!</v>
      </c>
    </row>
    <row r="43" spans="2:11" ht="15.75" customHeight="1" x14ac:dyDescent="0.25">
      <c r="B43" s="49" t="s">
        <v>63</v>
      </c>
      <c r="C43" s="33" t="s">
        <v>38</v>
      </c>
      <c r="D43" s="33">
        <v>4015612</v>
      </c>
      <c r="E43" s="34" t="s">
        <v>42</v>
      </c>
      <c r="F43" s="50" t="s">
        <v>43</v>
      </c>
      <c r="G43" s="36">
        <f>'[1]MEMÓRIA DE CALCULO'!G41</f>
        <v>1599.9970000000003</v>
      </c>
      <c r="H43" s="53">
        <f>H19</f>
        <v>0</v>
      </c>
      <c r="I43" s="38">
        <f>ROUND(H43+(H43*$G$7),2)</f>
        <v>0</v>
      </c>
      <c r="J43" s="38">
        <f>ROUND(G43*I43,2)</f>
        <v>0</v>
      </c>
      <c r="K43" s="39" t="e">
        <f t="shared" si="0"/>
        <v>#DIV/0!</v>
      </c>
    </row>
    <row r="44" spans="2:11" ht="28.5" x14ac:dyDescent="0.25">
      <c r="B44" s="49" t="s">
        <v>64</v>
      </c>
      <c r="C44" s="33" t="s">
        <v>38</v>
      </c>
      <c r="D44" s="33">
        <v>5915320</v>
      </c>
      <c r="E44" s="34" t="s">
        <v>45</v>
      </c>
      <c r="F44" s="50" t="s">
        <v>46</v>
      </c>
      <c r="G44" s="36">
        <f>'[1]MEMÓRIA DE CALCULO'!G42</f>
        <v>44692.748200940012</v>
      </c>
      <c r="H44" s="53">
        <f>H20</f>
        <v>0</v>
      </c>
      <c r="I44" s="38">
        <f>ROUND(H44+(H44*$G$7),2)</f>
        <v>0</v>
      </c>
      <c r="J44" s="38">
        <f>ROUND(G44*I44,2)</f>
        <v>0</v>
      </c>
      <c r="K44" s="39" t="e">
        <f t="shared" si="0"/>
        <v>#DIV/0!</v>
      </c>
    </row>
    <row r="45" spans="2:11" ht="15.75" customHeight="1" x14ac:dyDescent="0.25">
      <c r="B45" s="27">
        <v>14</v>
      </c>
      <c r="C45" s="30"/>
      <c r="D45" s="30"/>
      <c r="E45" s="30" t="s">
        <v>47</v>
      </c>
      <c r="F45" s="30"/>
      <c r="G45" s="30"/>
      <c r="H45" s="30"/>
      <c r="I45" s="28"/>
      <c r="J45" s="30">
        <f>J46</f>
        <v>0</v>
      </c>
      <c r="K45" s="31" t="e">
        <f t="shared" si="0"/>
        <v>#DIV/0!</v>
      </c>
    </row>
    <row r="46" spans="2:11" ht="28.5" x14ac:dyDescent="0.25">
      <c r="B46" s="49" t="s">
        <v>65</v>
      </c>
      <c r="C46" s="33" t="s">
        <v>38</v>
      </c>
      <c r="D46" s="33">
        <v>2003347</v>
      </c>
      <c r="E46" s="34" t="s">
        <v>49</v>
      </c>
      <c r="F46" s="50" t="s">
        <v>50</v>
      </c>
      <c r="G46" s="36">
        <f>'[1]MEMÓRIA DE CALCULO'!G44</f>
        <v>1000</v>
      </c>
      <c r="H46" s="53">
        <f>H22</f>
        <v>0</v>
      </c>
      <c r="I46" s="38">
        <f>ROUND(H46+(H46*$G$7),2)</f>
        <v>0</v>
      </c>
      <c r="J46" s="38">
        <f>ROUND(G46*I46,2)</f>
        <v>0</v>
      </c>
      <c r="K46" s="39" t="e">
        <f t="shared" si="0"/>
        <v>#DIV/0!</v>
      </c>
    </row>
    <row r="47" spans="2:11" ht="15.75" customHeight="1" x14ac:dyDescent="0.25">
      <c r="B47" s="57" t="s">
        <v>66</v>
      </c>
      <c r="C47" s="58"/>
      <c r="D47" s="58"/>
      <c r="E47" s="58"/>
      <c r="F47" s="58"/>
      <c r="G47" s="58"/>
      <c r="H47" s="58"/>
      <c r="I47" s="59"/>
      <c r="J47" s="59">
        <f>ROUND(J49/(1+$G$7),2)</f>
        <v>0</v>
      </c>
      <c r="K47" s="60"/>
    </row>
    <row r="48" spans="2:11" ht="15.75" customHeight="1" x14ac:dyDescent="0.25">
      <c r="B48" s="57" t="s">
        <v>67</v>
      </c>
      <c r="C48" s="58"/>
      <c r="D48" s="58"/>
      <c r="E48" s="58"/>
      <c r="F48" s="58"/>
      <c r="G48" s="58"/>
      <c r="H48" s="58"/>
      <c r="I48" s="61">
        <f>$G$7</f>
        <v>0</v>
      </c>
      <c r="J48" s="59">
        <f>ROUND(J47*$G$7,2)</f>
        <v>0</v>
      </c>
      <c r="K48" s="62"/>
    </row>
    <row r="49" spans="2:11" ht="15.75" customHeight="1" thickBot="1" x14ac:dyDescent="0.3">
      <c r="B49" s="63" t="s">
        <v>68</v>
      </c>
      <c r="C49" s="64"/>
      <c r="D49" s="64"/>
      <c r="E49" s="64"/>
      <c r="F49" s="64"/>
      <c r="G49" s="64"/>
      <c r="H49" s="64"/>
      <c r="I49" s="65"/>
      <c r="J49" s="65">
        <f>$J$29+$J$26+$J$24+$J$21+$J$18+$J$16+$J$13+$J$9+$J$32+$J$34+$J$37+$J$40+$J$42+$J$45</f>
        <v>0</v>
      </c>
      <c r="K49" s="66"/>
    </row>
    <row r="50" spans="2:11" ht="15.75" customHeight="1" x14ac:dyDescent="0.25"/>
    <row r="51" spans="2:11" ht="84.75" customHeight="1" x14ac:dyDescent="0.25"/>
    <row r="52" spans="2:11" ht="15.75" customHeight="1" x14ac:dyDescent="0.25"/>
    <row r="53" spans="2:11" ht="15.75" customHeight="1" x14ac:dyDescent="0.25"/>
    <row r="54" spans="2:11" ht="15.75" customHeight="1" x14ac:dyDescent="0.25"/>
    <row r="55" spans="2:11" ht="15.75" customHeight="1" x14ac:dyDescent="0.25"/>
    <row r="56" spans="2:11" ht="15.75" customHeight="1" x14ac:dyDescent="0.25"/>
    <row r="57" spans="2:11" ht="15.75" customHeight="1" x14ac:dyDescent="0.25"/>
    <row r="58" spans="2:11" ht="15.75" customHeight="1" x14ac:dyDescent="0.25"/>
    <row r="59" spans="2:11" ht="15.75" customHeight="1" x14ac:dyDescent="0.25"/>
    <row r="60" spans="2:11" ht="15.75" customHeight="1" x14ac:dyDescent="0.25"/>
    <row r="61" spans="2:11" ht="15.75" customHeight="1" x14ac:dyDescent="0.25"/>
    <row r="62" spans="2:11" ht="15.75" customHeight="1" x14ac:dyDescent="0.25"/>
    <row r="63" spans="2:11" ht="15.75" customHeight="1" x14ac:dyDescent="0.25"/>
    <row r="64" spans="2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sheetProtection algorithmName="SHA-512" hashValue="XgZzKz+BTJqZpGLynJpV7pcYLzGqmhySP9R4y/3c6XlVicuOBL97hJ1okeLey2Aa1vAIzlgB+a7Xassoswvs1w==" saltValue="QsS4sOzcoWXABiJSyNsu5g==" spinCount="100000" sheet="1" objects="1" scenarios="1"/>
  <mergeCells count="15">
    <mergeCell ref="K47:K49"/>
    <mergeCell ref="B48:H48"/>
    <mergeCell ref="B49:H49"/>
    <mergeCell ref="B7:E7"/>
    <mergeCell ref="B15:I15"/>
    <mergeCell ref="B23:I23"/>
    <mergeCell ref="B31:I31"/>
    <mergeCell ref="B39:I39"/>
    <mergeCell ref="B47:H47"/>
    <mergeCell ref="B2:K2"/>
    <mergeCell ref="B3:K3"/>
    <mergeCell ref="B4:F4"/>
    <mergeCell ref="G4:J5"/>
    <mergeCell ref="B5:F5"/>
    <mergeCell ref="B6:F6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Preenchimento do licitante</vt:lpstr>
      <vt:lpstr>'Preenchimento do licitante'!Area_de_impressao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Tassinari</dc:creator>
  <cp:lastModifiedBy>Osmar Tassinari</cp:lastModifiedBy>
  <dcterms:created xsi:type="dcterms:W3CDTF">2025-05-19T11:43:46Z</dcterms:created>
  <dcterms:modified xsi:type="dcterms:W3CDTF">2025-05-19T11:45:46Z</dcterms:modified>
</cp:coreProperties>
</file>