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PC EDUCAÇÃO 2\Desktop\"/>
    </mc:Choice>
  </mc:AlternateContent>
  <bookViews>
    <workbookView xWindow="0" yWindow="0" windowWidth="2310" windowHeight="0" tabRatio="500"/>
  </bookViews>
  <sheets>
    <sheet name="1. Transporte Escolar" sheetId="1" r:id="rId1"/>
    <sheet name="2.Encargos Sociais" sheetId="2" r:id="rId2"/>
    <sheet name="3. Depreciação" sheetId="5" r:id="rId3"/>
    <sheet name="4.BDI" sheetId="4" r:id="rId4"/>
  </sheets>
  <definedNames>
    <definedName name="AbaDeprec">'3. Depreciação'!$A$1</definedName>
    <definedName name="AbaRemun">#REF!</definedName>
    <definedName name="_xlnm.Print_Area" localSheetId="0">'1. Transporte Escolar'!$A$1:$F$121</definedName>
    <definedName name="_xlnm.Print_Area" localSheetId="1">'2.Encargos Sociais'!$A$1:$C$13</definedName>
    <definedName name="_xlnm.Print_Titles" localSheetId="0">'1. Transporte Escolar'!$1:$2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4" i="4" l="1"/>
  <c r="C111" i="1" s="1"/>
  <c r="C60" i="1" l="1"/>
  <c r="F14" i="4" l="1"/>
  <c r="E14" i="4"/>
  <c r="D14" i="4"/>
  <c r="E93" i="1" l="1"/>
  <c r="A18" i="1" l="1"/>
  <c r="A17" i="1"/>
  <c r="E103" i="1"/>
  <c r="E102" i="1"/>
  <c r="A10" i="1"/>
  <c r="D104" i="1" l="1"/>
  <c r="E104" i="1" s="1"/>
  <c r="F105" i="1" s="1"/>
  <c r="E17" i="1" l="1"/>
  <c r="E46" i="1"/>
  <c r="C11" i="2"/>
  <c r="E92" i="1"/>
  <c r="D80" i="1"/>
  <c r="B74" i="1"/>
  <c r="C95" i="1" s="1"/>
  <c r="D70" i="1"/>
  <c r="E70" i="1" s="1"/>
  <c r="F71" i="1" s="1"/>
  <c r="E13" i="1" s="1"/>
  <c r="E68" i="1"/>
  <c r="E67" i="1"/>
  <c r="C67" i="1"/>
  <c r="E66" i="1"/>
  <c r="C66" i="1"/>
  <c r="E56" i="1"/>
  <c r="D59" i="1" s="1"/>
  <c r="E43" i="1"/>
  <c r="E44" i="1" s="1"/>
  <c r="E36" i="1"/>
  <c r="E33" i="1"/>
  <c r="E34" i="1" s="1"/>
  <c r="E28" i="1"/>
  <c r="E23" i="1"/>
  <c r="A23" i="1"/>
  <c r="A16" i="1"/>
  <c r="A15" i="1"/>
  <c r="A14" i="1"/>
  <c r="A13" i="1"/>
  <c r="A12" i="1"/>
  <c r="A11" i="1"/>
  <c r="A9" i="1"/>
  <c r="A8" i="1"/>
  <c r="D94" i="1" l="1"/>
  <c r="E94" i="1" s="1"/>
  <c r="D95" i="1" s="1"/>
  <c r="E95" i="1" s="1"/>
  <c r="F96" i="1" s="1"/>
  <c r="E16" i="1" s="1"/>
  <c r="E69" i="1"/>
  <c r="D77" i="1"/>
  <c r="C81" i="1" s="1"/>
  <c r="D81" i="1" s="1"/>
  <c r="D45" i="1"/>
  <c r="E59" i="1"/>
  <c r="D35" i="1"/>
  <c r="C80" i="1"/>
  <c r="E35" i="1" l="1"/>
  <c r="E37" i="1" s="1"/>
  <c r="D38" i="1" s="1"/>
  <c r="E38" i="1" s="1"/>
  <c r="F39" i="1" s="1"/>
  <c r="E9" i="1" s="1"/>
  <c r="D60" i="1"/>
  <c r="E60" i="1" s="1"/>
  <c r="D61" i="1" s="1"/>
  <c r="E61" i="1" s="1"/>
  <c r="F62" i="1" s="1"/>
  <c r="E45" i="1"/>
  <c r="E47" i="1" s="1"/>
  <c r="E80" i="1"/>
  <c r="C82" i="1"/>
  <c r="D82" i="1" s="1"/>
  <c r="E82" i="1" s="1"/>
  <c r="E12" i="1" l="1"/>
  <c r="D48" i="1"/>
  <c r="E48" i="1" s="1"/>
  <c r="F49" i="1" s="1"/>
  <c r="C87" i="1"/>
  <c r="E87" i="1" s="1"/>
  <c r="F88" i="1" s="1"/>
  <c r="E15" i="1" s="1"/>
  <c r="F83" i="1"/>
  <c r="F98" i="1" l="1"/>
  <c r="F51" i="1"/>
  <c r="E8" i="1" s="1"/>
  <c r="E10" i="1"/>
  <c r="E14" i="1"/>
  <c r="F107" i="1" l="1"/>
  <c r="D111" i="1" s="1"/>
  <c r="E111" i="1" s="1"/>
  <c r="F112" i="1" s="1"/>
  <c r="F114" i="1" s="1"/>
  <c r="E11" i="1"/>
  <c r="E19" i="1" l="1"/>
  <c r="F8" i="1" s="1"/>
  <c r="F116" i="1"/>
  <c r="E18" i="1"/>
  <c r="F10" i="1" l="1"/>
  <c r="F17" i="1"/>
  <c r="F16" i="1"/>
  <c r="F13" i="1"/>
  <c r="F12" i="1"/>
  <c r="F9" i="1"/>
  <c r="F15" i="1"/>
  <c r="F14" i="1"/>
  <c r="F11" i="1"/>
  <c r="F18" i="1"/>
  <c r="F19" i="1" l="1"/>
</calcChain>
</file>

<file path=xl/comments1.xml><?xml version="1.0" encoding="utf-8"?>
<comments xmlns="http://schemas.openxmlformats.org/spreadsheetml/2006/main">
  <authors>
    <author/>
  </authors>
  <commentList>
    <comment ref="A6" authorId="0" shapeId="0">
      <text>
        <r>
          <rPr>
            <sz val="10"/>
            <rFont val="Arial"/>
            <family val="2"/>
          </rPr>
          <t xml:space="preserve">Qualquer custo previsto no edital e não contemplado nesta planilha modelo deverá ser devidamente incluído
</t>
        </r>
      </text>
    </comment>
  </commentList>
</comments>
</file>

<file path=xl/comments2.xml><?xml version="1.0" encoding="utf-8"?>
<comments xmlns="http://schemas.openxmlformats.org/spreadsheetml/2006/main">
  <authors>
    <author/>
    <author>Clauber Bridi</author>
  </authors>
  <commentList>
    <comment ref="C10" authorId="0" shapeId="0">
      <text>
        <r>
          <rPr>
            <sz val="10"/>
            <rFont val="Arial"/>
            <family val="2"/>
          </rPr>
          <t xml:space="preserve">Informar o % de Administração Central estimado
</t>
        </r>
      </text>
    </comment>
    <comment ref="C11" authorId="0" shapeId="0">
      <text>
        <r>
          <rPr>
            <sz val="10"/>
            <rFont val="Arial"/>
            <family val="2"/>
          </rPr>
          <t xml:space="preserve">Informar o % de Lucro estimado
</t>
        </r>
      </text>
    </comment>
    <comment ref="C12" authorId="1" shape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" authorId="0" shapeId="0">
      <text>
        <r>
          <rPr>
            <sz val="10"/>
            <rFont val="Arial"/>
            <family val="2"/>
          </rPr>
          <t xml:space="preserve">Informar a média de dias úteis entre data de pagamento prevista no contrato e a data final do período de adimplemento da parcela
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sharedStrings.xml><?xml version="1.0" encoding="utf-8"?>
<sst xmlns="http://schemas.openxmlformats.org/spreadsheetml/2006/main" count="215" uniqueCount="133">
  <si>
    <t>PREFEITURA MUNICIPAL SÃO MARTINHO DA SERRA</t>
  </si>
  <si>
    <t>Planilha de Composição de Custos</t>
  </si>
  <si>
    <t>Descrição do Item</t>
  </si>
  <si>
    <t>Custo (R$/mês)</t>
  </si>
  <si>
    <t>%</t>
  </si>
  <si>
    <t>PREÇO TOTAL MENSAL COM O TRANSPORTE</t>
  </si>
  <si>
    <t>Quantitativos</t>
  </si>
  <si>
    <t>Mão-de-obra</t>
  </si>
  <si>
    <t>Quantidade</t>
  </si>
  <si>
    <t>Total de mão-de-obra</t>
  </si>
  <si>
    <t>Veículo</t>
  </si>
  <si>
    <t>1. Mão-de-obra</t>
  </si>
  <si>
    <t>1.1. Motorista Turno do Dia</t>
  </si>
  <si>
    <t>Discriminação</t>
  </si>
  <si>
    <t>Unidade</t>
  </si>
  <si>
    <t>Custo unitário</t>
  </si>
  <si>
    <t>Subtotal</t>
  </si>
  <si>
    <r>
      <rPr>
        <b/>
        <sz val="9"/>
        <rFont val="Arial"/>
        <family val="2"/>
        <charset val="1"/>
      </rPr>
      <t xml:space="preserve">Total </t>
    </r>
    <r>
      <rPr>
        <b/>
        <u/>
        <sz val="9"/>
        <rFont val="Arial"/>
        <family val="2"/>
        <charset val="1"/>
      </rPr>
      <t>(R$)</t>
    </r>
  </si>
  <si>
    <t>Piso da categoria (1)</t>
  </si>
  <si>
    <t>mês</t>
  </si>
  <si>
    <t>Soma</t>
  </si>
  <si>
    <t>Encargos Sociais</t>
  </si>
  <si>
    <t>Ticket Alimentação</t>
  </si>
  <si>
    <t>Total por Motorista</t>
  </si>
  <si>
    <t>Total do Efetivo</t>
  </si>
  <si>
    <t>funcionário</t>
  </si>
  <si>
    <t>Fator de utilização</t>
  </si>
  <si>
    <t>1.2. Monitor Turno do Dia</t>
  </si>
  <si>
    <t>Total por Monitor</t>
  </si>
  <si>
    <t>Custo Mensal com Mão-de-obra (R$/mês)</t>
  </si>
  <si>
    <t>2. Veículo</t>
  </si>
  <si>
    <t>2.1. Depreciação</t>
  </si>
  <si>
    <t>unidade</t>
  </si>
  <si>
    <t>anos</t>
  </si>
  <si>
    <t>Idade do veículo</t>
  </si>
  <si>
    <t>Depreciação mensal veículo</t>
  </si>
  <si>
    <t>Total do veículo</t>
  </si>
  <si>
    <t>IPVA</t>
  </si>
  <si>
    <t>isento</t>
  </si>
  <si>
    <t>Vistoria Semestral Engenheiro</t>
  </si>
  <si>
    <t>Impostos e seguros mensais</t>
  </si>
  <si>
    <t>Dias letivos =</t>
  </si>
  <si>
    <t>Quilometragem mensal</t>
  </si>
  <si>
    <t>Troca óleo a cada 5000 km óleo semi sintético</t>
  </si>
  <si>
    <t>Troca óleo motor</t>
  </si>
  <si>
    <t>Custo óleo carter</t>
  </si>
  <si>
    <t>Custo filtro ar e óleo</t>
  </si>
  <si>
    <t>Consumo</t>
  </si>
  <si>
    <t>Custo de combustível / km rodado</t>
  </si>
  <si>
    <t>km/l</t>
  </si>
  <si>
    <t>Custo mensal com combustível</t>
  </si>
  <si>
    <t>km</t>
  </si>
  <si>
    <t>Custo óleo carter e filtros /1.000 km rodados</t>
  </si>
  <si>
    <t>l/1.000 km</t>
  </si>
  <si>
    <t>Custo mensal com troca óleo do motor e filtros</t>
  </si>
  <si>
    <t>Custo com consumos/km rodado</t>
  </si>
  <si>
    <t>R$/km rodado</t>
  </si>
  <si>
    <t>Custo de manutenção</t>
  </si>
  <si>
    <t>Custo Mens Comb</t>
  </si>
  <si>
    <t>Custo jg. compl. / km rodado</t>
  </si>
  <si>
    <t>km/jogo</t>
  </si>
  <si>
    <t>Custo mensal com pneus</t>
  </si>
  <si>
    <t>Custo Mensal com Veículo (R$/mês)</t>
  </si>
  <si>
    <t>CUSTO TOTAL MENSAL COM DESPESAS OPERACIONAIS (R$/mês)</t>
  </si>
  <si>
    <t>PREÇO MENSAL TOTAL COM BDI (R$/mês)</t>
  </si>
  <si>
    <t>VALOR DO KM (R$)</t>
  </si>
  <si>
    <t>TRANSPORTE ESCOLAR</t>
  </si>
  <si>
    <t xml:space="preserve">2. Composição dos Encargos Sociais </t>
  </si>
  <si>
    <t>Código</t>
  </si>
  <si>
    <t>Descrição</t>
  </si>
  <si>
    <t>Valor</t>
  </si>
  <si>
    <t>A1</t>
  </si>
  <si>
    <t>INSS</t>
  </si>
  <si>
    <t>A2</t>
  </si>
  <si>
    <t>A3</t>
  </si>
  <si>
    <t>FGTS</t>
  </si>
  <si>
    <t>(A2+A5)*28%</t>
  </si>
  <si>
    <t>Encargos s/férias e 13 salário</t>
  </si>
  <si>
    <t>A5</t>
  </si>
  <si>
    <t>13º salário</t>
  </si>
  <si>
    <t>SOMA (A+B+C+D)</t>
  </si>
  <si>
    <t>4. Composição do BDI - Benefícios e Despesas Indiretas</t>
  </si>
  <si>
    <t>Referência estudo TCE</t>
  </si>
  <si>
    <t>1° Quartil</t>
  </si>
  <si>
    <t>Médio</t>
  </si>
  <si>
    <t>3° Quartil</t>
  </si>
  <si>
    <t>Administração Central</t>
  </si>
  <si>
    <t>AC</t>
  </si>
  <si>
    <t>Lucro</t>
  </si>
  <si>
    <t>L</t>
  </si>
  <si>
    <t>T</t>
  </si>
  <si>
    <t>Resultado do cálculo do BDI:</t>
  </si>
  <si>
    <t>5. Depreciação Referencial TCE/RS (%)</t>
  </si>
  <si>
    <t>Idade do veículo (ano)</t>
  </si>
  <si>
    <t>Depreciação Média</t>
  </si>
  <si>
    <r>
      <t xml:space="preserve">Total </t>
    </r>
    <r>
      <rPr>
        <b/>
        <u/>
        <sz val="9"/>
        <rFont val="Arial"/>
        <family val="2"/>
        <charset val="1"/>
      </rPr>
      <t>(R$)</t>
    </r>
  </si>
  <si>
    <t>Vida útil do veículo máximo admitido pela Prefeitura</t>
  </si>
  <si>
    <t>Orçamento Sintético Veículo Novo</t>
  </si>
  <si>
    <t>Férias</t>
  </si>
  <si>
    <t>Tributos - ISS</t>
  </si>
  <si>
    <t>Tributos - PIS/COFINS</t>
  </si>
  <si>
    <t>PREFEITURA MUNICIPAL</t>
  </si>
  <si>
    <t>Expedição de CRVLe</t>
  </si>
  <si>
    <t>3. Equipamentos</t>
  </si>
  <si>
    <t>Cadeirinhas Crianças</t>
  </si>
  <si>
    <t>Assento de Elevação</t>
  </si>
  <si>
    <t>Custo mensal com equipamentos</t>
  </si>
  <si>
    <t>4. Benefícios e despesas indiretas</t>
  </si>
  <si>
    <t>2.2. Impostos e Seguros</t>
  </si>
  <si>
    <t>2.3. Consumos</t>
  </si>
  <si>
    <t>2.4. Manutenção</t>
  </si>
  <si>
    <t>2.5. Pneus</t>
  </si>
  <si>
    <t>Quilometragem total</t>
  </si>
  <si>
    <t>Custo de aquisição tabela Fipe ano fabricação</t>
  </si>
  <si>
    <t>Obs.: Caso a remuneração e os encargos sociais sejam diferentes, deverá ser justificado no cálculo. O contratante deverá justificar mensalmente o salário pago ao motorista, assim como os encargos sociais</t>
  </si>
  <si>
    <t>Especificar o modelo e ano do veículo a ser utilizado</t>
  </si>
  <si>
    <t>Transporte Escolar -  Itinerário ___ Conforme Termo de Referência</t>
  </si>
  <si>
    <t>Data</t>
  </si>
  <si>
    <t>IDENTIFICAÇÃO DA EMPRESA</t>
  </si>
  <si>
    <t>Custo do jogo de pneus dianteiros</t>
  </si>
  <si>
    <t>Custo do jogo de pneus traseiros</t>
  </si>
  <si>
    <t>Depreciação do veículo conforme tabela depreciação</t>
  </si>
  <si>
    <t>Obs.: O BDI deverá ser especificado os % de: administração = ___; lucro =  ___ e tributos = ___</t>
  </si>
  <si>
    <t>Obs.: A manutenção máxima estimada para: Itinerário 1 = 70%; Itinerários 2 a 10 = 50%; Itinerários 11 e 12 = 60%</t>
  </si>
  <si>
    <t>Obs.: Caso a remuneração e os encargos sociais sejam diferentes, deverá ser justificado no cálculo. O contratante deverá justificar mensalmente o salário pago ao monitor, assim como os encargos sociais</t>
  </si>
  <si>
    <t>Obs.: a quantidade de cadeirinhas ou assento de elevação, será de acordo com o Itinerário escolhido</t>
  </si>
  <si>
    <t>Obs.: custo e idade do veículo deve ser de acordo com o veículo a ser utilizado, assim como a depreciação de acordo com a tabela do edital</t>
  </si>
  <si>
    <t>Vistoria Veículo ..............</t>
  </si>
  <si>
    <t>Obs.: a quantidade óleo carter conf. veículo, assim como do filtro óleo e filtro ar</t>
  </si>
  <si>
    <t>...... litros</t>
  </si>
  <si>
    <t>Obs.: o custo da vistoria semestral poderá ser exigida a comprovação desse custo; a vistoria veículo Detran para veículo médio = R$ 104,36 e veiculo pesado = R$ 156,55</t>
  </si>
  <si>
    <t>Obs.: o consumo km/l é estimado e o preço por litro conf. Posto revenda do Município</t>
  </si>
  <si>
    <t>Obs.: o custo unitário dos pneus e km dos mesmos devem ser comprovados, assim como as quantidades e características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</si>
</sst>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\-??_);_(@_)"/>
    <numFmt numFmtId="165" formatCode="&quot;R$ &quot;#,##0.00"/>
    <numFmt numFmtId="166" formatCode="&quot;R$ &quot;#,##0.00_);&quot;(R$ &quot;#,##0.00\)"/>
    <numFmt numFmtId="167" formatCode="_(* #,##0_);_(* \(#,##0\);_(* \-??_);_(@_)"/>
    <numFmt numFmtId="168" formatCode="_(* #,##0.0000_);_(* \(#,##0.0000\);_(* \-??_);_(@_)"/>
    <numFmt numFmtId="169" formatCode="_-* #,##0.00_-;\-* #,##0.00_-;_-* \-??_-;_-@_-"/>
    <numFmt numFmtId="170" formatCode="_(* #,##0.000_);_(* \(#,##0.000\);_(* \-??_);_(@_)"/>
    <numFmt numFmtId="171" formatCode="d/m/yyyy"/>
  </numFmts>
  <fonts count="23" x14ac:knownFonts="1">
    <font>
      <sz val="10"/>
      <name val="Arial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Arial"/>
      <family val="2"/>
      <charset val="1"/>
    </font>
    <font>
      <b/>
      <sz val="9"/>
      <name val="Arial"/>
      <family val="2"/>
      <charset val="1"/>
    </font>
    <font>
      <b/>
      <u/>
      <sz val="9"/>
      <name val="Arial"/>
      <family val="2"/>
      <charset val="1"/>
    </font>
    <font>
      <sz val="8"/>
      <name val="Arial"/>
      <family val="2"/>
      <charset val="1"/>
    </font>
    <font>
      <u/>
      <sz val="10"/>
      <color rgb="FF0000FF"/>
      <name val="Arial"/>
      <family val="2"/>
      <charset val="1"/>
    </font>
    <font>
      <sz val="10"/>
      <color rgb="FFFF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3"/>
      <color rgb="FF000000"/>
      <name val="Arial"/>
      <family val="2"/>
      <charset val="1"/>
    </font>
    <font>
      <sz val="10"/>
      <name val="Arial"/>
      <family val="2"/>
    </font>
    <font>
      <u/>
      <sz val="10"/>
      <name val="Arial"/>
      <family val="2"/>
      <charset val="1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9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DDD9C3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4">
    <xf numFmtId="0" fontId="0" fillId="0" borderId="0"/>
    <xf numFmtId="164" fontId="16" fillId="0" borderId="0" applyBorder="0" applyProtection="0"/>
    <xf numFmtId="9" fontId="16" fillId="0" borderId="0" applyBorder="0" applyProtection="0"/>
    <xf numFmtId="0" fontId="10" fillId="0" borderId="0" applyBorder="0" applyProtection="0"/>
  </cellStyleXfs>
  <cellXfs count="220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1" applyFont="1" applyBorder="1" applyAlignment="1" applyProtection="1">
      <alignment vertical="center"/>
    </xf>
    <xf numFmtId="4" fontId="1" fillId="0" borderId="0" xfId="0" applyNumberFormat="1" applyFont="1" applyAlignment="1">
      <alignment vertical="center"/>
    </xf>
    <xf numFmtId="164" fontId="4" fillId="0" borderId="0" xfId="1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164" fontId="0" fillId="0" borderId="0" xfId="1" applyFont="1" applyBorder="1" applyAlignment="1" applyProtection="1">
      <alignment vertical="center"/>
    </xf>
    <xf numFmtId="0" fontId="0" fillId="0" borderId="0" xfId="0" applyAlignment="1">
      <alignment vertical="center"/>
    </xf>
    <xf numFmtId="164" fontId="2" fillId="0" borderId="0" xfId="1" applyFont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9" fontId="1" fillId="0" borderId="0" xfId="0" applyNumberFormat="1" applyFont="1" applyAlignment="1">
      <alignment vertical="center"/>
    </xf>
    <xf numFmtId="0" fontId="10" fillId="0" borderId="0" xfId="3" applyBorder="1" applyAlignment="1" applyProtection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0" fontId="13" fillId="0" borderId="0" xfId="0" applyNumberFormat="1" applyFont="1" applyAlignment="1">
      <alignment horizontal="right" vertical="center"/>
    </xf>
    <xf numFmtId="0" fontId="14" fillId="2" borderId="0" xfId="0" applyFont="1" applyFill="1" applyAlignment="1">
      <alignment horizontal="left" vertical="center"/>
    </xf>
    <xf numFmtId="10" fontId="12" fillId="0" borderId="0" xfId="0" applyNumberFormat="1" applyFont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15" fillId="0" borderId="0" xfId="0" applyFont="1" applyAlignment="1">
      <alignment horizontal="justify" vertical="center"/>
    </xf>
    <xf numFmtId="0" fontId="10" fillId="0" borderId="0" xfId="3" applyBorder="1" applyAlignment="1" applyProtection="1">
      <alignment horizontal="left" vertical="center"/>
    </xf>
    <xf numFmtId="0" fontId="14" fillId="0" borderId="0" xfId="0" applyFont="1"/>
    <xf numFmtId="0" fontId="12" fillId="0" borderId="0" xfId="0" applyFont="1" applyAlignment="1">
      <alignment horizontal="right" vertical="center"/>
    </xf>
    <xf numFmtId="0" fontId="2" fillId="0" borderId="0" xfId="0" applyFont="1"/>
    <xf numFmtId="0" fontId="4" fillId="0" borderId="3" xfId="0" applyFont="1" applyBorder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3" xfId="0" applyBorder="1" applyAlignment="1">
      <alignment vertical="center"/>
    </xf>
    <xf numFmtId="4" fontId="0" fillId="0" borderId="0" xfId="0" applyNumberFormat="1" applyAlignment="1">
      <alignment vertical="center"/>
    </xf>
    <xf numFmtId="164" fontId="0" fillId="0" borderId="4" xfId="1" applyFont="1" applyBorder="1" applyAlignment="1" applyProtection="1">
      <alignment vertical="center"/>
    </xf>
    <xf numFmtId="164" fontId="2" fillId="0" borderId="6" xfId="1" applyFont="1" applyBorder="1" applyAlignment="1" applyProtection="1">
      <alignment horizontal="center" vertical="center"/>
    </xf>
    <xf numFmtId="164" fontId="0" fillId="0" borderId="7" xfId="1" applyFont="1" applyBorder="1" applyAlignment="1" applyProtection="1">
      <alignment vertical="center"/>
    </xf>
    <xf numFmtId="164" fontId="2" fillId="0" borderId="7" xfId="1" applyFont="1" applyBorder="1" applyAlignment="1" applyProtection="1">
      <alignment vertical="center"/>
    </xf>
    <xf numFmtId="164" fontId="2" fillId="0" borderId="8" xfId="1" applyFont="1" applyBorder="1" applyAlignment="1" applyProtection="1">
      <alignment vertical="center"/>
    </xf>
    <xf numFmtId="164" fontId="2" fillId="0" borderId="9" xfId="1" applyFont="1" applyBorder="1" applyAlignment="1" applyProtection="1">
      <alignment horizontal="center" vertical="center"/>
    </xf>
    <xf numFmtId="164" fontId="2" fillId="0" borderId="10" xfId="1" applyFont="1" applyBorder="1" applyAlignment="1" applyProtection="1">
      <alignment vertical="center"/>
    </xf>
    <xf numFmtId="164" fontId="2" fillId="0" borderId="11" xfId="0" applyNumberFormat="1" applyFont="1" applyBorder="1" applyAlignment="1">
      <alignment vertical="center"/>
    </xf>
    <xf numFmtId="164" fontId="2" fillId="0" borderId="11" xfId="1" applyFont="1" applyBorder="1" applyAlignment="1" applyProtection="1">
      <alignment vertical="center"/>
    </xf>
    <xf numFmtId="165" fontId="2" fillId="0" borderId="12" xfId="0" applyNumberFormat="1" applyFont="1" applyBorder="1" applyAlignment="1">
      <alignment vertical="center"/>
    </xf>
    <xf numFmtId="10" fontId="2" fillId="0" borderId="13" xfId="2" applyNumberFormat="1" applyFont="1" applyBorder="1" applyAlignment="1" applyProtection="1">
      <alignment vertical="center"/>
    </xf>
    <xf numFmtId="164" fontId="0" fillId="0" borderId="10" xfId="1" applyFont="1" applyBorder="1" applyAlignment="1" applyProtection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11" xfId="1" applyFont="1" applyBorder="1" applyAlignment="1" applyProtection="1">
      <alignment vertical="center"/>
    </xf>
    <xf numFmtId="165" fontId="0" fillId="0" borderId="12" xfId="0" applyNumberFormat="1" applyBorder="1" applyAlignment="1">
      <alignment vertical="center"/>
    </xf>
    <xf numFmtId="10" fontId="0" fillId="0" borderId="13" xfId="2" applyNumberFormat="1" applyFont="1" applyBorder="1" applyAlignment="1" applyProtection="1">
      <alignment vertical="center"/>
    </xf>
    <xf numFmtId="164" fontId="2" fillId="0" borderId="10" xfId="1" applyFont="1" applyBorder="1" applyAlignment="1" applyProtection="1">
      <alignment horizontal="left" vertical="center"/>
    </xf>
    <xf numFmtId="4" fontId="2" fillId="0" borderId="11" xfId="0" applyNumberFormat="1" applyFont="1" applyBorder="1" applyAlignment="1">
      <alignment horizontal="center" vertical="center"/>
    </xf>
    <xf numFmtId="164" fontId="1" fillId="0" borderId="10" xfId="1" applyFont="1" applyBorder="1" applyAlignment="1" applyProtection="1">
      <alignment horizontal="left" vertical="center"/>
    </xf>
    <xf numFmtId="4" fontId="0" fillId="0" borderId="11" xfId="0" applyNumberFormat="1" applyBorder="1" applyAlignment="1">
      <alignment horizontal="center" vertical="center"/>
    </xf>
    <xf numFmtId="10" fontId="1" fillId="0" borderId="13" xfId="2" applyNumberFormat="1" applyFont="1" applyBorder="1" applyAlignment="1" applyProtection="1">
      <alignment vertical="center"/>
    </xf>
    <xf numFmtId="164" fontId="2" fillId="0" borderId="14" xfId="1" applyFont="1" applyBorder="1" applyAlignment="1" applyProtection="1">
      <alignment horizontal="left" vertical="center"/>
    </xf>
    <xf numFmtId="4" fontId="2" fillId="0" borderId="15" xfId="0" applyNumberFormat="1" applyFont="1" applyBorder="1" applyAlignment="1">
      <alignment horizontal="center" vertical="center"/>
    </xf>
    <xf numFmtId="164" fontId="2" fillId="0" borderId="15" xfId="1" applyFont="1" applyBorder="1" applyAlignment="1" applyProtection="1">
      <alignment vertical="center"/>
    </xf>
    <xf numFmtId="166" fontId="2" fillId="0" borderId="16" xfId="0" applyNumberFormat="1" applyFont="1" applyBorder="1" applyAlignment="1">
      <alignment vertical="center"/>
    </xf>
    <xf numFmtId="9" fontId="2" fillId="0" borderId="16" xfId="2" applyFont="1" applyBorder="1" applyAlignment="1" applyProtection="1">
      <alignment vertical="center"/>
    </xf>
    <xf numFmtId="164" fontId="2" fillId="0" borderId="18" xfId="1" applyFont="1" applyBorder="1" applyAlignment="1" applyProtection="1">
      <alignment horizontal="right" vertical="center"/>
    </xf>
    <xf numFmtId="164" fontId="1" fillId="0" borderId="10" xfId="1" applyFont="1" applyBorder="1" applyAlignment="1" applyProtection="1">
      <alignment vertical="center"/>
    </xf>
    <xf numFmtId="164" fontId="1" fillId="0" borderId="11" xfId="1" applyFont="1" applyBorder="1" applyAlignment="1" applyProtection="1">
      <alignment vertical="center"/>
    </xf>
    <xf numFmtId="0" fontId="0" fillId="0" borderId="11" xfId="0" applyBorder="1" applyAlignment="1">
      <alignment vertical="center"/>
    </xf>
    <xf numFmtId="1" fontId="1" fillId="0" borderId="19" xfId="1" applyNumberFormat="1" applyFont="1" applyBorder="1" applyAlignment="1" applyProtection="1">
      <alignment horizontal="center" vertical="center"/>
    </xf>
    <xf numFmtId="164" fontId="2" fillId="0" borderId="20" xfId="1" applyFont="1" applyBorder="1" applyAlignment="1" applyProtection="1">
      <alignment vertical="center"/>
    </xf>
    <xf numFmtId="4" fontId="2" fillId="0" borderId="21" xfId="0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1" fontId="2" fillId="0" borderId="22" xfId="1" applyNumberFormat="1" applyFont="1" applyBorder="1" applyAlignment="1" applyProtection="1">
      <alignment horizontal="center" vertical="center"/>
    </xf>
    <xf numFmtId="164" fontId="2" fillId="0" borderId="3" xfId="1" applyFont="1" applyBorder="1" applyAlignment="1" applyProtection="1">
      <alignment vertical="center"/>
    </xf>
    <xf numFmtId="4" fontId="2" fillId="0" borderId="0" xfId="0" applyNumberFormat="1" applyFont="1" applyAlignment="1">
      <alignment vertical="center"/>
    </xf>
    <xf numFmtId="164" fontId="1" fillId="0" borderId="4" xfId="1" applyFont="1" applyBorder="1" applyAlignment="1" applyProtection="1">
      <alignment vertical="center"/>
    </xf>
    <xf numFmtId="1" fontId="1" fillId="0" borderId="26" xfId="1" applyNumberFormat="1" applyFont="1" applyBorder="1" applyAlignment="1" applyProtection="1">
      <alignment horizontal="center" vertical="center"/>
    </xf>
    <xf numFmtId="167" fontId="1" fillId="0" borderId="0" xfId="1" applyNumberFormat="1" applyFont="1" applyBorder="1" applyAlignment="1" applyProtection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64" fontId="7" fillId="0" borderId="27" xfId="1" applyFont="1" applyBorder="1" applyAlignment="1" applyProtection="1">
      <alignment horizontal="center" vertical="center"/>
    </xf>
    <xf numFmtId="164" fontId="7" fillId="0" borderId="28" xfId="1" applyFont="1" applyBorder="1" applyAlignment="1" applyProtection="1">
      <alignment horizontal="center" vertical="center"/>
    </xf>
    <xf numFmtId="0" fontId="1" fillId="0" borderId="29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164" fontId="1" fillId="0" borderId="29" xfId="1" applyFont="1" applyBorder="1" applyAlignment="1" applyProtection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1" applyFont="1" applyBorder="1" applyAlignment="1" applyProtection="1">
      <alignment horizontal="center" vertical="center"/>
    </xf>
    <xf numFmtId="164" fontId="2" fillId="0" borderId="12" xfId="1" applyFont="1" applyBorder="1" applyAlignment="1" applyProtection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164" fontId="1" fillId="0" borderId="12" xfId="1" applyFont="1" applyBorder="1" applyAlignment="1" applyProtection="1">
      <alignment horizontal="center" vertical="center"/>
    </xf>
    <xf numFmtId="0" fontId="1" fillId="0" borderId="11" xfId="0" applyFont="1" applyBorder="1" applyAlignment="1">
      <alignment horizontal="center" vertical="center"/>
    </xf>
    <xf numFmtId="164" fontId="1" fillId="0" borderId="11" xfId="1" applyFont="1" applyBorder="1" applyAlignment="1" applyProtection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1" xfId="1" applyFont="1" applyBorder="1" applyAlignment="1" applyProtection="1">
      <alignment horizontal="center" vertical="center"/>
    </xf>
    <xf numFmtId="164" fontId="1" fillId="0" borderId="0" xfId="1" applyFont="1" applyBorder="1" applyAlignment="1" applyProtection="1">
      <alignment horizontal="right" vertical="center"/>
    </xf>
    <xf numFmtId="168" fontId="1" fillId="0" borderId="12" xfId="1" applyNumberFormat="1" applyFont="1" applyBorder="1" applyAlignment="1" applyProtection="1">
      <alignment vertical="center"/>
    </xf>
    <xf numFmtId="164" fontId="2" fillId="0" borderId="30" xfId="1" applyFont="1" applyBorder="1" applyAlignment="1" applyProtection="1">
      <alignment horizontal="center" vertical="center"/>
    </xf>
    <xf numFmtId="168" fontId="1" fillId="0" borderId="0" xfId="1" applyNumberFormat="1" applyFont="1" applyBorder="1" applyAlignment="1" applyProtection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164" fontId="2" fillId="0" borderId="30" xfId="1" applyFont="1" applyBorder="1" applyAlignment="1" applyProtection="1">
      <alignment vertical="center"/>
    </xf>
    <xf numFmtId="164" fontId="2" fillId="0" borderId="5" xfId="1" applyFont="1" applyBorder="1" applyAlignment="1" applyProtection="1">
      <alignment vertical="center"/>
    </xf>
    <xf numFmtId="0" fontId="17" fillId="0" borderId="0" xfId="3" applyFont="1" applyBorder="1" applyAlignment="1" applyProtection="1">
      <alignment vertical="center"/>
    </xf>
    <xf numFmtId="164" fontId="1" fillId="0" borderId="0" xfId="1" applyFont="1" applyBorder="1" applyAlignment="1" applyProtection="1">
      <alignment horizontal="center" vertical="center"/>
    </xf>
    <xf numFmtId="0" fontId="2" fillId="0" borderId="31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164" fontId="2" fillId="0" borderId="31" xfId="1" applyFont="1" applyBorder="1" applyAlignment="1" applyProtection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32" xfId="1" applyFont="1" applyBorder="1" applyAlignment="1" applyProtection="1">
      <alignment horizontal="center" vertical="center"/>
    </xf>
    <xf numFmtId="164" fontId="2" fillId="0" borderId="5" xfId="1" applyFont="1" applyBorder="1" applyAlignment="1" applyProtection="1">
      <alignment horizontal="center" vertical="center"/>
    </xf>
    <xf numFmtId="3" fontId="1" fillId="0" borderId="0" xfId="0" applyNumberFormat="1" applyFont="1" applyAlignment="1">
      <alignment vertical="center"/>
    </xf>
    <xf numFmtId="164" fontId="1" fillId="0" borderId="12" xfId="1" applyFont="1" applyBorder="1" applyAlignment="1" applyProtection="1">
      <alignment vertical="center"/>
    </xf>
    <xf numFmtId="0" fontId="1" fillId="0" borderId="33" xfId="0" applyFont="1" applyBorder="1" applyAlignment="1">
      <alignment vertical="center"/>
    </xf>
    <xf numFmtId="164" fontId="1" fillId="0" borderId="32" xfId="1" applyFont="1" applyBorder="1" applyAlignment="1" applyProtection="1">
      <alignment vertical="center"/>
    </xf>
    <xf numFmtId="0" fontId="1" fillId="0" borderId="34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164" fontId="1" fillId="0" borderId="35" xfId="1" applyFont="1" applyBorder="1" applyAlignment="1" applyProtection="1">
      <alignment vertical="center"/>
    </xf>
    <xf numFmtId="0" fontId="11" fillId="0" borderId="0" xfId="0" applyFont="1" applyAlignment="1">
      <alignment vertical="center"/>
    </xf>
    <xf numFmtId="164" fontId="11" fillId="0" borderId="0" xfId="1" applyFont="1" applyBorder="1" applyAlignment="1" applyProtection="1">
      <alignment vertical="center"/>
    </xf>
    <xf numFmtId="0" fontId="7" fillId="0" borderId="36" xfId="0" applyFont="1" applyBorder="1" applyAlignment="1">
      <alignment horizontal="center" vertical="center"/>
    </xf>
    <xf numFmtId="167" fontId="1" fillId="0" borderId="12" xfId="1" applyNumberFormat="1" applyFont="1" applyBorder="1" applyAlignment="1" applyProtection="1">
      <alignment horizontal="center" vertical="center"/>
    </xf>
    <xf numFmtId="170" fontId="1" fillId="0" borderId="29" xfId="1" applyNumberFormat="1" applyFont="1" applyBorder="1" applyAlignment="1" applyProtection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167" fontId="2" fillId="0" borderId="12" xfId="1" applyNumberFormat="1" applyFont="1" applyBorder="1" applyAlignment="1" applyProtection="1">
      <alignment horizontal="center" vertical="center"/>
    </xf>
    <xf numFmtId="170" fontId="2" fillId="0" borderId="12" xfId="1" applyNumberFormat="1" applyFont="1" applyBorder="1" applyAlignment="1" applyProtection="1">
      <alignment horizontal="center" vertical="center"/>
    </xf>
    <xf numFmtId="0" fontId="1" fillId="0" borderId="15" xfId="0" applyFont="1" applyBorder="1" applyAlignment="1">
      <alignment vertical="center"/>
    </xf>
    <xf numFmtId="164" fontId="1" fillId="0" borderId="15" xfId="1" applyFont="1" applyBorder="1" applyAlignment="1" applyProtection="1">
      <alignment vertical="center"/>
    </xf>
    <xf numFmtId="164" fontId="1" fillId="0" borderId="30" xfId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164" fontId="6" fillId="0" borderId="0" xfId="1" applyFont="1" applyBorder="1" applyAlignment="1" applyProtection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9" fontId="4" fillId="0" borderId="38" xfId="2" applyFont="1" applyBorder="1" applyProtection="1"/>
    <xf numFmtId="9" fontId="4" fillId="0" borderId="12" xfId="2" applyFont="1" applyBorder="1" applyAlignment="1" applyProtection="1">
      <alignment horizontal="center"/>
    </xf>
    <xf numFmtId="9" fontId="4" fillId="0" borderId="19" xfId="2" applyFont="1" applyBorder="1" applyProtection="1"/>
    <xf numFmtId="0" fontId="4" fillId="0" borderId="23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10" fontId="4" fillId="0" borderId="38" xfId="2" applyNumberFormat="1" applyFont="1" applyBorder="1" applyAlignment="1" applyProtection="1">
      <alignment horizontal="right"/>
    </xf>
    <xf numFmtId="10" fontId="4" fillId="0" borderId="12" xfId="2" applyNumberFormat="1" applyFont="1" applyBorder="1" applyAlignment="1" applyProtection="1">
      <alignment horizontal="right"/>
    </xf>
    <xf numFmtId="10" fontId="4" fillId="0" borderId="19" xfId="2" applyNumberFormat="1" applyFont="1" applyBorder="1" applyAlignment="1" applyProtection="1">
      <alignment horizontal="right"/>
    </xf>
    <xf numFmtId="0" fontId="4" fillId="0" borderId="38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10" fontId="4" fillId="0" borderId="39" xfId="2" applyNumberFormat="1" applyFont="1" applyBorder="1" applyAlignment="1" applyProtection="1">
      <alignment horizontal="right"/>
    </xf>
    <xf numFmtId="0" fontId="12" fillId="0" borderId="38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10" fontId="12" fillId="0" borderId="19" xfId="0" applyNumberFormat="1" applyFont="1" applyBorder="1" applyAlignment="1">
      <alignment horizontal="right" vertical="center"/>
    </xf>
    <xf numFmtId="0" fontId="12" fillId="0" borderId="39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10" fontId="13" fillId="0" borderId="26" xfId="0" applyNumberFormat="1" applyFont="1" applyBorder="1" applyAlignment="1">
      <alignment horizontal="right" vertical="center"/>
    </xf>
    <xf numFmtId="0" fontId="13" fillId="0" borderId="3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2" fontId="12" fillId="0" borderId="12" xfId="0" applyNumberFormat="1" applyFont="1" applyBorder="1" applyAlignment="1">
      <alignment horizontal="right" vertical="center"/>
    </xf>
    <xf numFmtId="0" fontId="18" fillId="0" borderId="38" xfId="0" applyFont="1" applyBorder="1" applyAlignment="1">
      <alignment horizontal="left" vertical="center"/>
    </xf>
    <xf numFmtId="10" fontId="18" fillId="4" borderId="19" xfId="0" applyNumberFormat="1" applyFont="1" applyFill="1" applyBorder="1" applyAlignment="1">
      <alignment horizontal="center" vertical="center"/>
    </xf>
    <xf numFmtId="0" fontId="18" fillId="0" borderId="39" xfId="0" applyFont="1" applyBorder="1" applyAlignment="1">
      <alignment horizontal="left" vertical="center"/>
    </xf>
    <xf numFmtId="10" fontId="18" fillId="4" borderId="26" xfId="0" applyNumberFormat="1" applyFont="1" applyFill="1" applyBorder="1" applyAlignment="1">
      <alignment horizontal="center" vertical="center"/>
    </xf>
    <xf numFmtId="164" fontId="1" fillId="4" borderId="12" xfId="1" applyFont="1" applyFill="1" applyBorder="1" applyAlignment="1" applyProtection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164" fontId="1" fillId="4" borderId="29" xfId="1" applyFont="1" applyFill="1" applyBorder="1" applyAlignment="1" applyProtection="1">
      <alignment horizontal="center" vertical="center"/>
    </xf>
    <xf numFmtId="164" fontId="1" fillId="4" borderId="12" xfId="1" applyFont="1" applyFill="1" applyBorder="1" applyAlignment="1" applyProtection="1">
      <alignment vertical="center"/>
    </xf>
    <xf numFmtId="164" fontId="1" fillId="5" borderId="12" xfId="1" applyFont="1" applyFill="1" applyBorder="1" applyAlignment="1" applyProtection="1">
      <alignment horizontal="center" vertical="center"/>
    </xf>
    <xf numFmtId="164" fontId="1" fillId="0" borderId="3" xfId="1" applyFont="1" applyBorder="1" applyAlignment="1" applyProtection="1">
      <alignment vertical="center"/>
    </xf>
    <xf numFmtId="1" fontId="1" fillId="0" borderId="42" xfId="1" applyNumberFormat="1" applyFont="1" applyBorder="1" applyAlignment="1" applyProtection="1">
      <alignment horizontal="center" vertical="center"/>
    </xf>
    <xf numFmtId="49" fontId="1" fillId="0" borderId="12" xfId="1" applyNumberFormat="1" applyFont="1" applyBorder="1" applyAlignment="1" applyProtection="1">
      <alignment horizontal="center" vertical="center"/>
    </xf>
    <xf numFmtId="164" fontId="21" fillId="0" borderId="10" xfId="1" applyFont="1" applyBorder="1" applyAlignment="1" applyProtection="1">
      <alignment horizontal="left" vertical="center"/>
    </xf>
    <xf numFmtId="165" fontId="21" fillId="0" borderId="12" xfId="0" applyNumberFormat="1" applyFont="1" applyBorder="1" applyAlignment="1">
      <alignment vertical="center"/>
    </xf>
    <xf numFmtId="10" fontId="21" fillId="0" borderId="13" xfId="2" applyNumberFormat="1" applyFont="1" applyBorder="1" applyAlignment="1" applyProtection="1">
      <alignment vertical="center"/>
    </xf>
    <xf numFmtId="164" fontId="22" fillId="0" borderId="0" xfId="1" applyFont="1" applyBorder="1" applyAlignment="1" applyProtection="1">
      <alignment horizontal="right" vertical="center"/>
    </xf>
    <xf numFmtId="164" fontId="9" fillId="0" borderId="0" xfId="1" applyFont="1" applyBorder="1" applyAlignment="1" applyProtection="1">
      <alignment horizontal="right" vertical="center"/>
    </xf>
    <xf numFmtId="164" fontId="2" fillId="4" borderId="24" xfId="1" applyFont="1" applyFill="1" applyBorder="1" applyAlignment="1" applyProtection="1">
      <alignment vertical="center"/>
    </xf>
    <xf numFmtId="164" fontId="1" fillId="4" borderId="25" xfId="1" applyFont="1" applyFill="1" applyBorder="1" applyAlignment="1" applyProtection="1">
      <alignment vertical="center"/>
    </xf>
    <xf numFmtId="0" fontId="1" fillId="4" borderId="25" xfId="0" applyFont="1" applyFill="1" applyBorder="1" applyAlignment="1">
      <alignment vertical="center"/>
    </xf>
    <xf numFmtId="164" fontId="16" fillId="0" borderId="12" xfId="1" applyBorder="1" applyProtection="1"/>
    <xf numFmtId="171" fontId="6" fillId="4" borderId="0" xfId="1" applyNumberFormat="1" applyFont="1" applyFill="1" applyBorder="1" applyAlignment="1" applyProtection="1">
      <alignment vertical="center"/>
    </xf>
    <xf numFmtId="164" fontId="16" fillId="4" borderId="29" xfId="1" applyFill="1" applyBorder="1"/>
    <xf numFmtId="164" fontId="16" fillId="4" borderId="12" xfId="1" applyFill="1" applyBorder="1"/>
    <xf numFmtId="164" fontId="16" fillId="4" borderId="29" xfId="1" applyFill="1" applyBorder="1" applyProtection="1"/>
    <xf numFmtId="9" fontId="16" fillId="0" borderId="38" xfId="2" applyBorder="1"/>
    <xf numFmtId="9" fontId="16" fillId="0" borderId="12" xfId="2" applyBorder="1"/>
    <xf numFmtId="9" fontId="16" fillId="0" borderId="19" xfId="2" applyBorder="1"/>
    <xf numFmtId="10" fontId="16" fillId="0" borderId="38" xfId="2" applyNumberFormat="1" applyBorder="1"/>
    <xf numFmtId="10" fontId="4" fillId="0" borderId="0" xfId="0" applyNumberFormat="1" applyFont="1"/>
    <xf numFmtId="0" fontId="1" fillId="4" borderId="12" xfId="0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3" fontId="1" fillId="4" borderId="12" xfId="0" applyNumberFormat="1" applyFont="1" applyFill="1" applyBorder="1" applyAlignment="1">
      <alignment vertical="center"/>
    </xf>
    <xf numFmtId="0" fontId="21" fillId="4" borderId="29" xfId="0" applyFont="1" applyFill="1" applyBorder="1" applyAlignment="1">
      <alignment vertical="center"/>
    </xf>
    <xf numFmtId="164" fontId="16" fillId="4" borderId="12" xfId="1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1" fillId="4" borderId="35" xfId="0" applyFont="1" applyFill="1" applyBorder="1" applyAlignment="1">
      <alignment vertical="center"/>
    </xf>
    <xf numFmtId="10" fontId="4" fillId="4" borderId="9" xfId="0" applyNumberFormat="1" applyFont="1" applyFill="1" applyBorder="1" applyAlignment="1">
      <alignment horizontal="center" vertical="center"/>
    </xf>
    <xf numFmtId="10" fontId="4" fillId="4" borderId="19" xfId="0" applyNumberFormat="1" applyFont="1" applyFill="1" applyBorder="1" applyAlignment="1">
      <alignment horizontal="center" vertical="center"/>
    </xf>
    <xf numFmtId="10" fontId="4" fillId="4" borderId="39" xfId="2" applyNumberFormat="1" applyFont="1" applyFill="1" applyBorder="1" applyAlignment="1" applyProtection="1">
      <alignment horizontal="right"/>
    </xf>
    <xf numFmtId="0" fontId="1" fillId="4" borderId="3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35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164" fontId="2" fillId="0" borderId="17" xfId="1" applyFont="1" applyBorder="1" applyAlignment="1" applyProtection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6" fillId="0" borderId="5" xfId="1" applyFont="1" applyBorder="1" applyAlignment="1" applyProtection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1" fillId="4" borderId="44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/>
    </xf>
    <xf numFmtId="0" fontId="1" fillId="4" borderId="44" xfId="0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5" fillId="0" borderId="37" xfId="2" applyFont="1" applyBorder="1" applyAlignment="1" applyProtection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DDD9C3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tabColor rgb="FFFFFF00"/>
    <pageSetUpPr fitToPage="1"/>
  </sheetPr>
  <dimension ref="A1:AMJ151"/>
  <sheetViews>
    <sheetView tabSelected="1" view="pageBreakPreview" topLeftCell="A96" zoomScale="112" zoomScaleNormal="100" zoomScaleSheetLayoutView="112" zoomScalePageLayoutView="98" workbookViewId="0">
      <selection activeCell="A105" sqref="A105:E105"/>
    </sheetView>
  </sheetViews>
  <sheetFormatPr defaultColWidth="9.140625" defaultRowHeight="12.75" x14ac:dyDescent="0.2"/>
  <cols>
    <col min="1" max="1" width="44.5703125" style="1" customWidth="1"/>
    <col min="2" max="2" width="16" style="1" customWidth="1"/>
    <col min="3" max="3" width="11.85546875" style="1" customWidth="1"/>
    <col min="4" max="4" width="14.7109375" style="2" customWidth="1"/>
    <col min="5" max="5" width="15.42578125" style="2" customWidth="1"/>
    <col min="6" max="6" width="13.28515625" style="2" customWidth="1"/>
    <col min="7" max="7" width="28.140625" style="2" customWidth="1"/>
    <col min="8" max="8" width="9.140625" style="1"/>
    <col min="9" max="9" width="14.5703125" style="1" customWidth="1"/>
    <col min="10" max="10" width="13.42578125" style="1" customWidth="1"/>
    <col min="11" max="1024" width="9.140625" style="1"/>
  </cols>
  <sheetData>
    <row r="1" spans="1:7" x14ac:dyDescent="0.2">
      <c r="A1" s="204" t="s">
        <v>0</v>
      </c>
      <c r="B1" s="204"/>
      <c r="C1" s="204"/>
      <c r="D1" s="204"/>
      <c r="E1" s="204"/>
      <c r="F1" s="204"/>
    </row>
    <row r="2" spans="1:7" x14ac:dyDescent="0.2">
      <c r="A2" s="3"/>
    </row>
    <row r="3" spans="1:7" s="5" customFormat="1" ht="35.85" customHeight="1" x14ac:dyDescent="0.2">
      <c r="A3" s="205" t="s">
        <v>116</v>
      </c>
      <c r="B3" s="205"/>
      <c r="C3" s="205"/>
      <c r="D3" s="205"/>
      <c r="E3" s="205"/>
      <c r="F3" s="205"/>
      <c r="G3" s="4"/>
    </row>
    <row r="4" spans="1:7" s="5" customFormat="1" ht="21.75" customHeight="1" x14ac:dyDescent="0.2">
      <c r="A4" s="206" t="s">
        <v>1</v>
      </c>
      <c r="B4" s="206"/>
      <c r="C4" s="206"/>
      <c r="D4" s="206"/>
      <c r="E4" s="206"/>
      <c r="F4" s="206"/>
      <c r="G4" s="4"/>
    </row>
    <row r="5" spans="1:7" s="7" customFormat="1" ht="10.9" customHeight="1" x14ac:dyDescent="0.2">
      <c r="A5" s="31"/>
      <c r="B5" s="32"/>
      <c r="C5" s="32"/>
      <c r="D5" s="6"/>
      <c r="E5" s="6"/>
      <c r="F5" s="33"/>
      <c r="G5" s="6"/>
    </row>
    <row r="6" spans="1:7" s="7" customFormat="1" ht="15.75" customHeight="1" x14ac:dyDescent="0.2">
      <c r="A6" s="207" t="s">
        <v>97</v>
      </c>
      <c r="B6" s="207"/>
      <c r="C6" s="207"/>
      <c r="D6" s="207"/>
      <c r="E6" s="207"/>
      <c r="F6" s="207"/>
      <c r="G6" s="6"/>
    </row>
    <row r="7" spans="1:7" s="7" customFormat="1" ht="15.75" customHeight="1" x14ac:dyDescent="0.2">
      <c r="A7" s="34" t="s">
        <v>2</v>
      </c>
      <c r="B7" s="35"/>
      <c r="C7" s="35"/>
      <c r="D7" s="36"/>
      <c r="E7" s="37" t="s">
        <v>3</v>
      </c>
      <c r="F7" s="38" t="s">
        <v>4</v>
      </c>
      <c r="G7" s="6"/>
    </row>
    <row r="8" spans="1:7" s="9" customFormat="1" ht="15.75" customHeight="1" x14ac:dyDescent="0.2">
      <c r="A8" s="39" t="str">
        <f>A30</f>
        <v>1. Mão-de-obra</v>
      </c>
      <c r="B8" s="40"/>
      <c r="C8" s="41"/>
      <c r="D8" s="41"/>
      <c r="E8" s="42">
        <f>+F51</f>
        <v>4375.38</v>
      </c>
      <c r="F8" s="43">
        <f t="shared" ref="F8:F18" si="0">IFERROR(E8/$E$19,0)</f>
        <v>0</v>
      </c>
      <c r="G8" s="8"/>
    </row>
    <row r="9" spans="1:7" s="7" customFormat="1" ht="15.75" customHeight="1" x14ac:dyDescent="0.2">
      <c r="A9" s="44" t="str">
        <f>A31</f>
        <v>1.1. Motorista Turno do Dia</v>
      </c>
      <c r="B9" s="45"/>
      <c r="C9" s="46"/>
      <c r="D9" s="46"/>
      <c r="E9" s="47">
        <f>F39</f>
        <v>2607.1999999999998</v>
      </c>
      <c r="F9" s="48">
        <f t="shared" si="0"/>
        <v>0</v>
      </c>
      <c r="G9" s="6"/>
    </row>
    <row r="10" spans="1:7" s="7" customFormat="1" ht="15.75" customHeight="1" x14ac:dyDescent="0.2">
      <c r="A10" s="44" t="str">
        <f>A41</f>
        <v>1.2. Monitor Turno do Dia</v>
      </c>
      <c r="B10" s="45"/>
      <c r="C10" s="46"/>
      <c r="D10" s="46"/>
      <c r="E10" s="47">
        <f>F49</f>
        <v>1768.18</v>
      </c>
      <c r="F10" s="48">
        <f t="shared" si="0"/>
        <v>0</v>
      </c>
      <c r="G10" s="6"/>
    </row>
    <row r="11" spans="1:7" s="9" customFormat="1" ht="15.75" customHeight="1" x14ac:dyDescent="0.2">
      <c r="A11" s="49" t="str">
        <f>A53</f>
        <v>2. Veículo</v>
      </c>
      <c r="B11" s="50"/>
      <c r="C11" s="41"/>
      <c r="D11" s="41"/>
      <c r="E11" s="42" t="e">
        <f>+F98</f>
        <v>#VALUE!</v>
      </c>
      <c r="F11" s="43">
        <f t="shared" si="0"/>
        <v>0</v>
      </c>
      <c r="G11" s="8"/>
    </row>
    <row r="12" spans="1:7" s="7" customFormat="1" ht="15.75" customHeight="1" x14ac:dyDescent="0.2">
      <c r="A12" s="51" t="str">
        <f>A54</f>
        <v>2.1. Depreciação</v>
      </c>
      <c r="B12" s="52"/>
      <c r="C12" s="46"/>
      <c r="D12" s="46"/>
      <c r="E12" s="47">
        <f>F62</f>
        <v>0</v>
      </c>
      <c r="F12" s="53">
        <f t="shared" si="0"/>
        <v>0</v>
      </c>
      <c r="G12" s="6"/>
    </row>
    <row r="13" spans="1:7" s="7" customFormat="1" ht="15.75" customHeight="1" x14ac:dyDescent="0.2">
      <c r="A13" s="51" t="str">
        <f>A64</f>
        <v>2.2. Impostos e Seguros</v>
      </c>
      <c r="B13" s="52"/>
      <c r="C13" s="46"/>
      <c r="D13" s="46"/>
      <c r="E13" s="47">
        <f>F71</f>
        <v>8.6966666666666672</v>
      </c>
      <c r="F13" s="53">
        <f t="shared" si="0"/>
        <v>0</v>
      </c>
      <c r="G13" s="6"/>
    </row>
    <row r="14" spans="1:7" s="7" customFormat="1" ht="15.75" customHeight="1" x14ac:dyDescent="0.2">
      <c r="A14" s="51" t="str">
        <f>A72</f>
        <v>2.3. Consumos</v>
      </c>
      <c r="B14" s="52"/>
      <c r="C14" s="46"/>
      <c r="D14" s="46"/>
      <c r="E14" s="47">
        <f>F83</f>
        <v>0</v>
      </c>
      <c r="F14" s="53">
        <f t="shared" si="0"/>
        <v>0</v>
      </c>
      <c r="G14" s="6"/>
    </row>
    <row r="15" spans="1:7" s="7" customFormat="1" ht="15.75" customHeight="1" x14ac:dyDescent="0.2">
      <c r="A15" s="51" t="str">
        <f>A85</f>
        <v>2.4. Manutenção</v>
      </c>
      <c r="B15" s="52"/>
      <c r="C15" s="46"/>
      <c r="D15" s="46"/>
      <c r="E15" s="47" t="e">
        <f>F88</f>
        <v>#VALUE!</v>
      </c>
      <c r="F15" s="53">
        <f t="shared" si="0"/>
        <v>0</v>
      </c>
      <c r="G15" s="6"/>
    </row>
    <row r="16" spans="1:7" s="7" customFormat="1" ht="15.75" customHeight="1" x14ac:dyDescent="0.2">
      <c r="A16" s="51" t="str">
        <f>A90</f>
        <v>2.5. Pneus</v>
      </c>
      <c r="B16" s="52"/>
      <c r="C16" s="46"/>
      <c r="D16" s="46"/>
      <c r="E16" s="47">
        <f>F96</f>
        <v>0</v>
      </c>
      <c r="F16" s="53">
        <f t="shared" si="0"/>
        <v>0</v>
      </c>
      <c r="G16" s="6"/>
    </row>
    <row r="17" spans="1:7" s="7" customFormat="1" ht="15.75" customHeight="1" x14ac:dyDescent="0.2">
      <c r="A17" s="167" t="str">
        <f>A100</f>
        <v>3. Equipamentos</v>
      </c>
      <c r="B17" s="52"/>
      <c r="C17" s="46"/>
      <c r="D17" s="46"/>
      <c r="E17" s="168">
        <f>F105</f>
        <v>0</v>
      </c>
      <c r="F17" s="169">
        <f t="shared" si="0"/>
        <v>0</v>
      </c>
      <c r="G17" s="6"/>
    </row>
    <row r="18" spans="1:7" s="9" customFormat="1" ht="15.75" customHeight="1" thickBot="1" x14ac:dyDescent="0.25">
      <c r="A18" s="49" t="str">
        <f>A111</f>
        <v>4. Benefícios e despesas indiretas</v>
      </c>
      <c r="B18" s="50"/>
      <c r="C18" s="41"/>
      <c r="D18" s="41"/>
      <c r="E18" s="42" t="e">
        <f>+F112</f>
        <v>#VALUE!</v>
      </c>
      <c r="F18" s="43">
        <f t="shared" si="0"/>
        <v>0</v>
      </c>
      <c r="G18" s="8"/>
    </row>
    <row r="19" spans="1:7" s="7" customFormat="1" ht="15.75" customHeight="1" x14ac:dyDescent="0.2">
      <c r="A19" s="54" t="s">
        <v>5</v>
      </c>
      <c r="B19" s="55"/>
      <c r="C19" s="56"/>
      <c r="D19" s="56"/>
      <c r="E19" s="57" t="e">
        <f>E8+E11+E17+E111</f>
        <v>#VALUE!</v>
      </c>
      <c r="F19" s="58">
        <f>F8+F11+F17+F18</f>
        <v>0</v>
      </c>
      <c r="G19" s="6"/>
    </row>
    <row r="21" spans="1:7" s="7" customFormat="1" ht="15" customHeight="1" x14ac:dyDescent="0.2">
      <c r="A21" s="207" t="s">
        <v>6</v>
      </c>
      <c r="B21" s="207"/>
      <c r="C21" s="207"/>
      <c r="D21" s="207"/>
      <c r="E21" s="207"/>
      <c r="F21" s="2"/>
      <c r="G21" s="6"/>
    </row>
    <row r="22" spans="1:7" s="7" customFormat="1" ht="15" customHeight="1" x14ac:dyDescent="0.2">
      <c r="A22" s="202" t="s">
        <v>7</v>
      </c>
      <c r="B22" s="202"/>
      <c r="C22" s="202"/>
      <c r="D22" s="202"/>
      <c r="E22" s="59" t="s">
        <v>8</v>
      </c>
      <c r="F22" s="2"/>
      <c r="G22" s="6"/>
    </row>
    <row r="23" spans="1:7" s="7" customFormat="1" ht="15" customHeight="1" x14ac:dyDescent="0.2">
      <c r="A23" s="60" t="str">
        <f>+A31</f>
        <v>1.1. Motorista Turno do Dia</v>
      </c>
      <c r="B23" s="61"/>
      <c r="C23" s="61"/>
      <c r="D23" s="62"/>
      <c r="E23" s="63">
        <f>C38</f>
        <v>1</v>
      </c>
      <c r="F23" s="2"/>
      <c r="G23" s="6"/>
    </row>
    <row r="24" spans="1:7" s="7" customFormat="1" ht="15" customHeight="1" x14ac:dyDescent="0.2">
      <c r="A24" s="164" t="s">
        <v>27</v>
      </c>
      <c r="B24" s="2"/>
      <c r="C24" s="2"/>
      <c r="E24" s="165">
        <v>1</v>
      </c>
      <c r="F24" s="2"/>
      <c r="G24" s="6"/>
    </row>
    <row r="25" spans="1:7" s="7" customFormat="1" ht="15" customHeight="1" x14ac:dyDescent="0.2">
      <c r="A25" s="64" t="s">
        <v>9</v>
      </c>
      <c r="B25" s="65"/>
      <c r="C25" s="65"/>
      <c r="D25" s="66"/>
      <c r="E25" s="67">
        <v>2</v>
      </c>
      <c r="F25" s="2"/>
      <c r="G25" s="6"/>
    </row>
    <row r="26" spans="1:7" s="7" customFormat="1" ht="15" customHeight="1" x14ac:dyDescent="0.2">
      <c r="A26" s="68"/>
      <c r="B26" s="69"/>
      <c r="C26" s="2"/>
      <c r="D26" s="2"/>
      <c r="E26" s="70"/>
      <c r="F26" s="2"/>
      <c r="G26" s="6"/>
    </row>
    <row r="27" spans="1:7" s="7" customFormat="1" ht="15" customHeight="1" x14ac:dyDescent="0.2">
      <c r="A27" s="203" t="s">
        <v>10</v>
      </c>
      <c r="B27" s="203"/>
      <c r="C27" s="203"/>
      <c r="D27" s="203"/>
      <c r="E27" s="59" t="s">
        <v>8</v>
      </c>
      <c r="F27" s="1"/>
      <c r="G27" s="6"/>
    </row>
    <row r="28" spans="1:7" s="7" customFormat="1" ht="15" customHeight="1" x14ac:dyDescent="0.2">
      <c r="A28" s="172" t="s">
        <v>115</v>
      </c>
      <c r="B28" s="173"/>
      <c r="C28" s="173"/>
      <c r="D28" s="174"/>
      <c r="E28" s="71">
        <f>C61</f>
        <v>1</v>
      </c>
      <c r="F28" s="1"/>
      <c r="G28" s="6"/>
    </row>
    <row r="29" spans="1:7" s="7" customFormat="1" x14ac:dyDescent="0.2">
      <c r="A29" s="2"/>
      <c r="B29" s="2"/>
      <c r="C29" s="2"/>
      <c r="D29" s="1"/>
      <c r="E29" s="72"/>
      <c r="F29" s="1"/>
      <c r="G29" s="6"/>
    </row>
    <row r="30" spans="1:7" ht="13.15" customHeight="1" x14ac:dyDescent="0.2">
      <c r="A30" s="9" t="s">
        <v>11</v>
      </c>
    </row>
    <row r="31" spans="1:7" x14ac:dyDescent="0.2">
      <c r="A31" s="1" t="s">
        <v>12</v>
      </c>
    </row>
    <row r="32" spans="1:7" s="10" customFormat="1" ht="13.15" customHeight="1" x14ac:dyDescent="0.2">
      <c r="A32" s="73" t="s">
        <v>13</v>
      </c>
      <c r="B32" s="74" t="s">
        <v>14</v>
      </c>
      <c r="C32" s="74" t="s">
        <v>8</v>
      </c>
      <c r="D32" s="75" t="s">
        <v>15</v>
      </c>
      <c r="E32" s="75" t="s">
        <v>16</v>
      </c>
      <c r="F32" s="76" t="s">
        <v>17</v>
      </c>
      <c r="G32" s="2"/>
    </row>
    <row r="33" spans="1:7" x14ac:dyDescent="0.2">
      <c r="A33" s="77" t="s">
        <v>18</v>
      </c>
      <c r="B33" s="78" t="s">
        <v>19</v>
      </c>
      <c r="C33" s="78">
        <v>1</v>
      </c>
      <c r="D33" s="79">
        <v>2297.6999999999998</v>
      </c>
      <c r="E33" s="79">
        <f>C33*D33</f>
        <v>2297.6999999999998</v>
      </c>
    </row>
    <row r="34" spans="1:7" s="9" customFormat="1" x14ac:dyDescent="0.2">
      <c r="A34" s="80" t="s">
        <v>20</v>
      </c>
      <c r="B34" s="81"/>
      <c r="C34" s="81"/>
      <c r="D34" s="82"/>
      <c r="E34" s="83">
        <f>SUM(E33:E33)</f>
        <v>2297.6999999999998</v>
      </c>
      <c r="F34" s="8"/>
      <c r="G34" s="8"/>
    </row>
    <row r="35" spans="1:7" x14ac:dyDescent="0.2">
      <c r="A35" s="185" t="s">
        <v>21</v>
      </c>
      <c r="B35" s="85" t="s">
        <v>4</v>
      </c>
      <c r="C35" s="159">
        <v>0</v>
      </c>
      <c r="D35" s="86">
        <f>E34</f>
        <v>2297.6999999999998</v>
      </c>
      <c r="E35" s="86">
        <f>D35*C35/100</f>
        <v>0</v>
      </c>
    </row>
    <row r="36" spans="1:7" x14ac:dyDescent="0.2">
      <c r="A36" s="84" t="s">
        <v>22</v>
      </c>
      <c r="B36" s="87" t="s">
        <v>19</v>
      </c>
      <c r="C36" s="78">
        <v>1</v>
      </c>
      <c r="D36" s="88">
        <v>309.5</v>
      </c>
      <c r="E36" s="79">
        <f>C36*D36</f>
        <v>309.5</v>
      </c>
    </row>
    <row r="37" spans="1:7" s="9" customFormat="1" x14ac:dyDescent="0.2">
      <c r="A37" s="80" t="s">
        <v>23</v>
      </c>
      <c r="B37" s="89"/>
      <c r="C37" s="89"/>
      <c r="D37" s="90"/>
      <c r="E37" s="83">
        <f>E34+E35+E36</f>
        <v>2607.1999999999998</v>
      </c>
      <c r="F37" s="8"/>
      <c r="G37" s="8"/>
    </row>
    <row r="38" spans="1:7" x14ac:dyDescent="0.2">
      <c r="A38" s="84" t="s">
        <v>24</v>
      </c>
      <c r="B38" s="85" t="s">
        <v>25</v>
      </c>
      <c r="C38" s="85">
        <v>1</v>
      </c>
      <c r="D38" s="86">
        <f>E37</f>
        <v>2607.1999999999998</v>
      </c>
      <c r="E38" s="86">
        <f>C38*D38</f>
        <v>2607.1999999999998</v>
      </c>
    </row>
    <row r="39" spans="1:7" ht="13.5" thickBot="1" x14ac:dyDescent="0.25">
      <c r="D39" s="171" t="s">
        <v>26</v>
      </c>
      <c r="E39" s="92">
        <v>1</v>
      </c>
      <c r="F39" s="93">
        <f>E38*E39</f>
        <v>2607.1999999999998</v>
      </c>
    </row>
    <row r="40" spans="1:7" ht="24" customHeight="1" x14ac:dyDescent="0.2">
      <c r="A40" s="195" t="s">
        <v>114</v>
      </c>
      <c r="B40" s="196"/>
      <c r="C40" s="196"/>
      <c r="D40" s="197"/>
    </row>
    <row r="41" spans="1:7" ht="13.5" thickBot="1" x14ac:dyDescent="0.25">
      <c r="A41" s="1" t="s">
        <v>27</v>
      </c>
      <c r="G41" s="1"/>
    </row>
    <row r="42" spans="1:7" x14ac:dyDescent="0.2">
      <c r="A42" s="73" t="s">
        <v>13</v>
      </c>
      <c r="B42" s="74" t="s">
        <v>14</v>
      </c>
      <c r="C42" s="74" t="s">
        <v>8</v>
      </c>
      <c r="D42" s="75" t="s">
        <v>15</v>
      </c>
      <c r="E42" s="75" t="s">
        <v>16</v>
      </c>
      <c r="F42" s="76" t="s">
        <v>95</v>
      </c>
    </row>
    <row r="43" spans="1:7" x14ac:dyDescent="0.2">
      <c r="A43" s="77" t="s">
        <v>18</v>
      </c>
      <c r="B43" s="78" t="s">
        <v>19</v>
      </c>
      <c r="C43" s="78">
        <v>1</v>
      </c>
      <c r="D43" s="79">
        <v>1471.68</v>
      </c>
      <c r="E43" s="79">
        <f>C43*D43</f>
        <v>1471.68</v>
      </c>
      <c r="G43" s="1"/>
    </row>
    <row r="44" spans="1:7" s="1" customFormat="1" x14ac:dyDescent="0.2">
      <c r="A44" s="80" t="s">
        <v>20</v>
      </c>
      <c r="B44" s="81"/>
      <c r="C44" s="81"/>
      <c r="D44" s="82"/>
      <c r="E44" s="83">
        <f>SUM(E43:E43)</f>
        <v>1471.68</v>
      </c>
      <c r="F44" s="8"/>
    </row>
    <row r="45" spans="1:7" x14ac:dyDescent="0.2">
      <c r="A45" s="185" t="s">
        <v>21</v>
      </c>
      <c r="B45" s="85" t="s">
        <v>4</v>
      </c>
      <c r="C45" s="159">
        <v>0</v>
      </c>
      <c r="D45" s="86">
        <f>E44</f>
        <v>1471.68</v>
      </c>
      <c r="E45" s="86">
        <f>D45*C45/100</f>
        <v>0</v>
      </c>
      <c r="G45" s="1"/>
    </row>
    <row r="46" spans="1:7" x14ac:dyDescent="0.2">
      <c r="A46" s="84" t="s">
        <v>22</v>
      </c>
      <c r="B46" s="87" t="s">
        <v>19</v>
      </c>
      <c r="C46" s="78">
        <v>1</v>
      </c>
      <c r="D46" s="88">
        <v>296.5</v>
      </c>
      <c r="E46" s="79">
        <f>C46*D46</f>
        <v>296.5</v>
      </c>
      <c r="G46" s="1"/>
    </row>
    <row r="47" spans="1:7" s="1" customFormat="1" x14ac:dyDescent="0.2">
      <c r="A47" s="80" t="s">
        <v>28</v>
      </c>
      <c r="B47" s="89"/>
      <c r="C47" s="89"/>
      <c r="D47" s="90"/>
      <c r="E47" s="83">
        <f>E44+E45+E46</f>
        <v>1768.18</v>
      </c>
      <c r="F47" s="8"/>
    </row>
    <row r="48" spans="1:7" ht="13.5" thickBot="1" x14ac:dyDescent="0.25">
      <c r="A48" s="84" t="s">
        <v>24</v>
      </c>
      <c r="B48" s="85" t="s">
        <v>25</v>
      </c>
      <c r="C48" s="85">
        <v>1</v>
      </c>
      <c r="D48" s="86">
        <f>E47</f>
        <v>1768.18</v>
      </c>
      <c r="E48" s="86">
        <f>C48*D48</f>
        <v>1768.18</v>
      </c>
      <c r="G48" s="1"/>
    </row>
    <row r="49" spans="1:10" ht="35.25" customHeight="1" thickBot="1" x14ac:dyDescent="0.25">
      <c r="A49" s="198" t="s">
        <v>124</v>
      </c>
      <c r="B49" s="199"/>
      <c r="C49" s="200"/>
      <c r="D49" s="171" t="s">
        <v>26</v>
      </c>
      <c r="E49" s="92">
        <v>1</v>
      </c>
      <c r="F49" s="93">
        <f>E48*E49</f>
        <v>1768.18</v>
      </c>
      <c r="I49" s="11"/>
      <c r="J49" s="11"/>
    </row>
    <row r="50" spans="1:10" ht="6" customHeight="1" thickBot="1" x14ac:dyDescent="0.25">
      <c r="D50" s="91"/>
      <c r="E50" s="94"/>
      <c r="F50" s="93"/>
      <c r="I50" s="11"/>
      <c r="J50" s="11"/>
    </row>
    <row r="51" spans="1:10" x14ac:dyDescent="0.2">
      <c r="A51" s="95" t="s">
        <v>29</v>
      </c>
      <c r="B51" s="96"/>
      <c r="C51" s="96"/>
      <c r="D51" s="56"/>
      <c r="E51" s="97"/>
      <c r="F51" s="98">
        <f>+F39+F49</f>
        <v>4375.38</v>
      </c>
    </row>
    <row r="52" spans="1:10" ht="5.25" customHeight="1" x14ac:dyDescent="0.2"/>
    <row r="53" spans="1:10" x14ac:dyDescent="0.2">
      <c r="A53" s="9" t="s">
        <v>30</v>
      </c>
    </row>
    <row r="54" spans="1:10" x14ac:dyDescent="0.2">
      <c r="A54" s="99" t="s">
        <v>31</v>
      </c>
    </row>
    <row r="55" spans="1:10" ht="11.25" customHeight="1" x14ac:dyDescent="0.2">
      <c r="A55" s="73" t="s">
        <v>13</v>
      </c>
      <c r="B55" s="74" t="s">
        <v>14</v>
      </c>
      <c r="C55" s="74" t="s">
        <v>8</v>
      </c>
      <c r="D55" s="75" t="s">
        <v>15</v>
      </c>
      <c r="E55" s="75" t="s">
        <v>16</v>
      </c>
      <c r="F55" s="76" t="s">
        <v>17</v>
      </c>
      <c r="I55" s="11"/>
      <c r="J55" s="11"/>
    </row>
    <row r="56" spans="1:10" x14ac:dyDescent="0.2">
      <c r="A56" s="186" t="s">
        <v>113</v>
      </c>
      <c r="B56" s="78" t="s">
        <v>32</v>
      </c>
      <c r="C56" s="78">
        <v>1</v>
      </c>
      <c r="D56" s="161">
        <v>0</v>
      </c>
      <c r="E56" s="79">
        <f>C56*D56</f>
        <v>0</v>
      </c>
      <c r="I56" s="11"/>
      <c r="J56" s="11"/>
    </row>
    <row r="57" spans="1:10" x14ac:dyDescent="0.2">
      <c r="A57" s="84" t="s">
        <v>96</v>
      </c>
      <c r="B57" s="85" t="s">
        <v>33</v>
      </c>
      <c r="C57" s="85">
        <v>15</v>
      </c>
      <c r="D57" s="86"/>
      <c r="E57" s="86"/>
      <c r="I57" s="11"/>
      <c r="J57" s="11"/>
    </row>
    <row r="58" spans="1:10" x14ac:dyDescent="0.2">
      <c r="A58" s="185" t="s">
        <v>34</v>
      </c>
      <c r="B58" s="85" t="s">
        <v>33</v>
      </c>
      <c r="C58" s="160">
        <v>0</v>
      </c>
      <c r="D58" s="86"/>
      <c r="E58" s="86"/>
      <c r="F58" s="100"/>
      <c r="I58" s="11"/>
      <c r="J58" s="11"/>
    </row>
    <row r="59" spans="1:10" x14ac:dyDescent="0.2">
      <c r="A59" s="185" t="s">
        <v>121</v>
      </c>
      <c r="B59" s="85" t="s">
        <v>4</v>
      </c>
      <c r="C59" s="189">
        <v>0</v>
      </c>
      <c r="D59" s="86">
        <f>E56</f>
        <v>0</v>
      </c>
      <c r="E59" s="86">
        <f>C59*D59/100</f>
        <v>0</v>
      </c>
      <c r="I59" s="11"/>
      <c r="J59" s="11"/>
    </row>
    <row r="60" spans="1:10" x14ac:dyDescent="0.2">
      <c r="A60" s="101" t="s">
        <v>35</v>
      </c>
      <c r="B60" s="102" t="s">
        <v>19</v>
      </c>
      <c r="C60" s="102">
        <f>C57*12</f>
        <v>180</v>
      </c>
      <c r="D60" s="103">
        <f>IF(C58&lt;=C57,E59,0)</f>
        <v>0</v>
      </c>
      <c r="E60" s="103">
        <f>IFERROR(D60/C60,0)</f>
        <v>0</v>
      </c>
      <c r="I60" s="11"/>
      <c r="J60" s="11"/>
    </row>
    <row r="61" spans="1:10" ht="14.25" thickTop="1" thickBot="1" x14ac:dyDescent="0.25">
      <c r="A61" s="80" t="s">
        <v>36</v>
      </c>
      <c r="B61" s="104" t="s">
        <v>32</v>
      </c>
      <c r="C61" s="85">
        <v>1</v>
      </c>
      <c r="D61" s="83">
        <f>E60</f>
        <v>0</v>
      </c>
      <c r="E61" s="105">
        <f>C61*D61</f>
        <v>0</v>
      </c>
      <c r="I61" s="11"/>
      <c r="J61" s="11"/>
    </row>
    <row r="62" spans="1:10" ht="24.75" customHeight="1" thickBot="1" x14ac:dyDescent="0.25">
      <c r="A62" s="198" t="s">
        <v>126</v>
      </c>
      <c r="B62" s="199"/>
      <c r="C62" s="200"/>
      <c r="D62" s="170" t="s">
        <v>26</v>
      </c>
      <c r="E62" s="92">
        <v>1</v>
      </c>
      <c r="F62" s="106">
        <f>E61*E62</f>
        <v>0</v>
      </c>
      <c r="I62" s="11"/>
      <c r="J62" s="11"/>
    </row>
    <row r="63" spans="1:10" ht="7.5" customHeight="1" x14ac:dyDescent="0.2">
      <c r="I63" s="11"/>
      <c r="J63" s="11"/>
    </row>
    <row r="64" spans="1:10" ht="13.5" thickBot="1" x14ac:dyDescent="0.25">
      <c r="A64" s="1" t="s">
        <v>108</v>
      </c>
      <c r="I64" s="11"/>
      <c r="J64" s="11"/>
    </row>
    <row r="65" spans="1:10" x14ac:dyDescent="0.2">
      <c r="A65" s="73" t="s">
        <v>13</v>
      </c>
      <c r="B65" s="74" t="s">
        <v>14</v>
      </c>
      <c r="C65" s="74" t="s">
        <v>8</v>
      </c>
      <c r="D65" s="75" t="s">
        <v>15</v>
      </c>
      <c r="E65" s="75" t="s">
        <v>16</v>
      </c>
      <c r="F65" s="76" t="s">
        <v>17</v>
      </c>
      <c r="I65" s="11"/>
      <c r="J65" s="11"/>
    </row>
    <row r="66" spans="1:10" x14ac:dyDescent="0.2">
      <c r="A66" s="77" t="s">
        <v>37</v>
      </c>
      <c r="B66" s="78" t="s">
        <v>32</v>
      </c>
      <c r="C66" s="79">
        <f>C56</f>
        <v>1</v>
      </c>
      <c r="D66" s="79">
        <v>0</v>
      </c>
      <c r="E66" s="86">
        <f>D66/12</f>
        <v>0</v>
      </c>
      <c r="F66" s="2" t="s">
        <v>38</v>
      </c>
      <c r="I66" s="11"/>
      <c r="J66" s="11"/>
    </row>
    <row r="67" spans="1:10" x14ac:dyDescent="0.2">
      <c r="A67" s="84" t="s">
        <v>102</v>
      </c>
      <c r="B67" s="85" t="s">
        <v>32</v>
      </c>
      <c r="C67" s="79">
        <f>C56</f>
        <v>1</v>
      </c>
      <c r="D67" s="163">
        <v>104.36</v>
      </c>
      <c r="E67" s="86">
        <f>D67/12</f>
        <v>8.6966666666666672</v>
      </c>
      <c r="I67" s="11"/>
      <c r="J67" s="11"/>
    </row>
    <row r="68" spans="1:10" ht="11.25" customHeight="1" x14ac:dyDescent="0.2">
      <c r="A68" s="185" t="s">
        <v>39</v>
      </c>
      <c r="B68" s="85" t="s">
        <v>14</v>
      </c>
      <c r="C68" s="79">
        <v>2</v>
      </c>
      <c r="D68" s="159">
        <v>0</v>
      </c>
      <c r="E68" s="86">
        <f>D68/12</f>
        <v>0</v>
      </c>
      <c r="I68" s="11"/>
      <c r="J68" s="11"/>
    </row>
    <row r="69" spans="1:10" x14ac:dyDescent="0.2">
      <c r="A69" s="185" t="s">
        <v>127</v>
      </c>
      <c r="B69" s="85" t="s">
        <v>14</v>
      </c>
      <c r="C69" s="79">
        <v>1</v>
      </c>
      <c r="D69" s="159">
        <v>0</v>
      </c>
      <c r="E69" s="86">
        <f>D69/12</f>
        <v>0</v>
      </c>
      <c r="I69" s="11"/>
      <c r="J69" s="11"/>
    </row>
    <row r="70" spans="1:10" ht="13.5" thickBot="1" x14ac:dyDescent="0.25">
      <c r="A70" s="80" t="s">
        <v>40</v>
      </c>
      <c r="B70" s="104" t="s">
        <v>19</v>
      </c>
      <c r="C70" s="104">
        <v>12</v>
      </c>
      <c r="D70" s="83">
        <f>SUM(D66:D69)</f>
        <v>104.36</v>
      </c>
      <c r="E70" s="83">
        <f>D70/C70</f>
        <v>8.6966666666666672</v>
      </c>
      <c r="I70" s="11"/>
      <c r="J70" s="11"/>
    </row>
    <row r="71" spans="1:10" ht="24.75" customHeight="1" thickBot="1" x14ac:dyDescent="0.25">
      <c r="A71" s="198" t="s">
        <v>130</v>
      </c>
      <c r="B71" s="199"/>
      <c r="C71" s="200"/>
      <c r="D71" s="170" t="s">
        <v>26</v>
      </c>
      <c r="E71" s="92">
        <v>1</v>
      </c>
      <c r="F71" s="93">
        <f>E70*E71</f>
        <v>8.6966666666666672</v>
      </c>
      <c r="I71" s="11"/>
      <c r="J71" s="11"/>
    </row>
    <row r="72" spans="1:10" x14ac:dyDescent="0.2">
      <c r="A72" s="1" t="s">
        <v>109</v>
      </c>
      <c r="B72" s="107"/>
      <c r="I72" s="11"/>
      <c r="J72" s="11"/>
    </row>
    <row r="73" spans="1:10" ht="11.25" customHeight="1" x14ac:dyDescent="0.2">
      <c r="A73" s="1" t="s">
        <v>112</v>
      </c>
      <c r="B73" s="108">
        <v>125</v>
      </c>
      <c r="C73" s="109" t="s">
        <v>41</v>
      </c>
      <c r="D73" s="110">
        <v>20</v>
      </c>
      <c r="I73" s="11"/>
      <c r="J73" s="11"/>
    </row>
    <row r="74" spans="1:10" x14ac:dyDescent="0.2">
      <c r="A74" s="111" t="s">
        <v>42</v>
      </c>
      <c r="B74" s="112">
        <f>(B73*D73)/1</f>
        <v>2500</v>
      </c>
      <c r="C74" s="111" t="s">
        <v>43</v>
      </c>
      <c r="D74" s="61"/>
      <c r="E74" s="113"/>
      <c r="I74" s="11"/>
      <c r="J74" s="11"/>
    </row>
    <row r="75" spans="1:10" x14ac:dyDescent="0.2">
      <c r="A75" s="191" t="s">
        <v>44</v>
      </c>
      <c r="B75" s="187" t="s">
        <v>45</v>
      </c>
      <c r="C75" s="84" t="s">
        <v>129</v>
      </c>
      <c r="D75" s="162">
        <v>0</v>
      </c>
      <c r="I75" s="11"/>
      <c r="J75" s="11"/>
    </row>
    <row r="76" spans="1:10" ht="22.5" x14ac:dyDescent="0.2">
      <c r="A76" s="190" t="s">
        <v>128</v>
      </c>
      <c r="B76" s="187" t="s">
        <v>46</v>
      </c>
      <c r="C76" s="84"/>
      <c r="D76" s="162">
        <v>0</v>
      </c>
      <c r="I76" s="11"/>
      <c r="J76" s="11"/>
    </row>
    <row r="77" spans="1:10" ht="13.5" thickBot="1" x14ac:dyDescent="0.25">
      <c r="B77" s="112"/>
      <c r="C77" s="114"/>
      <c r="D77" s="8">
        <f>SUM(D75:D76)</f>
        <v>0</v>
      </c>
      <c r="E77" s="115"/>
      <c r="I77" s="11"/>
      <c r="J77" s="11"/>
    </row>
    <row r="78" spans="1:10" x14ac:dyDescent="0.2">
      <c r="A78" s="73" t="s">
        <v>13</v>
      </c>
      <c r="B78" s="116" t="s">
        <v>14</v>
      </c>
      <c r="C78" s="74" t="s">
        <v>47</v>
      </c>
      <c r="D78" s="75" t="s">
        <v>15</v>
      </c>
      <c r="E78" s="75" t="s">
        <v>16</v>
      </c>
      <c r="F78" s="76" t="s">
        <v>17</v>
      </c>
      <c r="I78" s="11"/>
      <c r="J78" s="11"/>
    </row>
    <row r="79" spans="1:10" x14ac:dyDescent="0.2">
      <c r="A79" s="186" t="s">
        <v>48</v>
      </c>
      <c r="B79" s="78" t="s">
        <v>49</v>
      </c>
      <c r="C79" s="177">
        <v>0</v>
      </c>
      <c r="D79" s="161">
        <v>0</v>
      </c>
      <c r="E79" s="79"/>
      <c r="I79" s="11"/>
      <c r="J79" s="11"/>
    </row>
    <row r="80" spans="1:10" ht="11.25" customHeight="1" x14ac:dyDescent="0.2">
      <c r="A80" s="84" t="s">
        <v>50</v>
      </c>
      <c r="B80" s="85" t="s">
        <v>51</v>
      </c>
      <c r="C80" s="117">
        <f>B74</f>
        <v>2500</v>
      </c>
      <c r="D80" s="118" t="str">
        <f>IFERROR(+D79/C79,"-")</f>
        <v>-</v>
      </c>
      <c r="E80" s="86" t="str">
        <f>IFERROR(C80*D80,"-")</f>
        <v>-</v>
      </c>
      <c r="I80" s="11"/>
      <c r="J80" s="11"/>
    </row>
    <row r="81" spans="1:7" x14ac:dyDescent="0.2">
      <c r="A81" s="84" t="s">
        <v>52</v>
      </c>
      <c r="B81" s="85" t="s">
        <v>53</v>
      </c>
      <c r="C81" s="119">
        <f>D77/5000*1000</f>
        <v>0</v>
      </c>
      <c r="D81" s="86">
        <f>C81/1000</f>
        <v>0</v>
      </c>
      <c r="E81" s="86">
        <v>0</v>
      </c>
      <c r="G81" s="1"/>
    </row>
    <row r="82" spans="1:7" x14ac:dyDescent="0.2">
      <c r="A82" s="84" t="s">
        <v>54</v>
      </c>
      <c r="B82" s="85" t="s">
        <v>51</v>
      </c>
      <c r="C82" s="117">
        <f>C80</f>
        <v>2500</v>
      </c>
      <c r="D82" s="86">
        <f>D81*C82</f>
        <v>0</v>
      </c>
      <c r="E82" s="86">
        <f>D82</f>
        <v>0</v>
      </c>
      <c r="G82" s="1"/>
    </row>
    <row r="83" spans="1:7" ht="12.6" customHeight="1" x14ac:dyDescent="0.2">
      <c r="A83" s="80" t="s">
        <v>55</v>
      </c>
      <c r="B83" s="104" t="s">
        <v>56</v>
      </c>
      <c r="C83" s="120"/>
      <c r="D83" s="121">
        <v>0</v>
      </c>
      <c r="E83" s="86"/>
      <c r="F83" s="106">
        <f>SUM(E79:E82)</f>
        <v>0</v>
      </c>
    </row>
    <row r="84" spans="1:7" ht="16.149999999999999" customHeight="1" x14ac:dyDescent="0.2">
      <c r="A84" s="210" t="s">
        <v>131</v>
      </c>
      <c r="B84" s="210"/>
      <c r="C84" s="210"/>
    </row>
    <row r="85" spans="1:7" x14ac:dyDescent="0.2">
      <c r="A85" s="1" t="s">
        <v>110</v>
      </c>
    </row>
    <row r="86" spans="1:7" ht="10.5" customHeight="1" x14ac:dyDescent="0.2">
      <c r="A86" s="73" t="s">
        <v>13</v>
      </c>
      <c r="B86" s="74" t="s">
        <v>14</v>
      </c>
      <c r="C86" s="74" t="s">
        <v>8</v>
      </c>
      <c r="D86" s="75" t="s">
        <v>15</v>
      </c>
      <c r="E86" s="75" t="s">
        <v>16</v>
      </c>
      <c r="F86" s="76" t="s">
        <v>17</v>
      </c>
    </row>
    <row r="87" spans="1:7" ht="12.6" customHeight="1" thickBot="1" x14ac:dyDescent="0.25">
      <c r="A87" s="186" t="s">
        <v>57</v>
      </c>
      <c r="B87" s="78" t="s">
        <v>58</v>
      </c>
      <c r="C87" s="175" t="str">
        <f>E80</f>
        <v>-</v>
      </c>
      <c r="D87" s="179">
        <v>0</v>
      </c>
      <c r="E87" s="79" t="e">
        <f>C87*D87</f>
        <v>#VALUE!</v>
      </c>
    </row>
    <row r="88" spans="1:7" s="7" customFormat="1" ht="19.5" customHeight="1" thickBot="1" x14ac:dyDescent="0.25">
      <c r="A88" s="210" t="s">
        <v>123</v>
      </c>
      <c r="B88" s="210"/>
      <c r="C88" s="210"/>
      <c r="D88" s="210"/>
      <c r="E88" s="211"/>
      <c r="F88" s="106" t="e">
        <f>E87</f>
        <v>#VALUE!</v>
      </c>
      <c r="G88" s="6"/>
    </row>
    <row r="89" spans="1:7" s="7" customFormat="1" ht="9.75" customHeight="1" x14ac:dyDescent="0.2">
      <c r="A89" s="1"/>
      <c r="B89" s="1"/>
      <c r="C89" s="1"/>
      <c r="D89" s="2"/>
      <c r="E89" s="2"/>
      <c r="F89" s="2"/>
      <c r="G89" s="6"/>
    </row>
    <row r="90" spans="1:7" s="7" customFormat="1" ht="9.75" customHeight="1" x14ac:dyDescent="0.2">
      <c r="A90" s="1" t="s">
        <v>111</v>
      </c>
      <c r="B90" s="1"/>
      <c r="C90" s="1"/>
      <c r="D90" s="2"/>
      <c r="E90" s="2"/>
      <c r="F90" s="2"/>
      <c r="G90" s="6"/>
    </row>
    <row r="91" spans="1:7" x14ac:dyDescent="0.2">
      <c r="A91" s="73" t="s">
        <v>13</v>
      </c>
      <c r="B91" s="74" t="s">
        <v>14</v>
      </c>
      <c r="C91" s="74" t="s">
        <v>8</v>
      </c>
      <c r="D91" s="75" t="s">
        <v>15</v>
      </c>
      <c r="E91" s="75" t="s">
        <v>16</v>
      </c>
      <c r="F91" s="76" t="s">
        <v>17</v>
      </c>
    </row>
    <row r="92" spans="1:7" x14ac:dyDescent="0.2">
      <c r="A92" s="186" t="s">
        <v>119</v>
      </c>
      <c r="B92" s="78" t="s">
        <v>32</v>
      </c>
      <c r="C92" s="177">
        <v>0</v>
      </c>
      <c r="D92" s="161">
        <v>0</v>
      </c>
      <c r="E92" s="79">
        <f>C92*D92</f>
        <v>0</v>
      </c>
    </row>
    <row r="93" spans="1:7" x14ac:dyDescent="0.2">
      <c r="A93" s="186" t="s">
        <v>120</v>
      </c>
      <c r="B93" s="78" t="s">
        <v>32</v>
      </c>
      <c r="C93" s="177">
        <v>0</v>
      </c>
      <c r="D93" s="179">
        <v>0</v>
      </c>
      <c r="E93" s="79">
        <f>C93*D93</f>
        <v>0</v>
      </c>
    </row>
    <row r="94" spans="1:7" x14ac:dyDescent="0.2">
      <c r="A94" s="185" t="s">
        <v>59</v>
      </c>
      <c r="B94" s="85" t="s">
        <v>60</v>
      </c>
      <c r="C94" s="178">
        <v>0</v>
      </c>
      <c r="D94" s="86">
        <f>E92+E93</f>
        <v>0</v>
      </c>
      <c r="E94" s="86" t="str">
        <f>IFERROR(D94/C94,"-")</f>
        <v>-</v>
      </c>
    </row>
    <row r="95" spans="1:7" ht="21" customHeight="1" thickBot="1" x14ac:dyDescent="0.25">
      <c r="A95" s="84" t="s">
        <v>61</v>
      </c>
      <c r="B95" s="85" t="s">
        <v>51</v>
      </c>
      <c r="C95" s="117">
        <f>B74</f>
        <v>2500</v>
      </c>
      <c r="D95" s="86" t="str">
        <f>E94</f>
        <v>-</v>
      </c>
      <c r="E95" s="86">
        <f>IFERROR(C95*D95,0)</f>
        <v>0</v>
      </c>
    </row>
    <row r="96" spans="1:7" ht="25.5" customHeight="1" thickBot="1" x14ac:dyDescent="0.25">
      <c r="A96" s="201" t="s">
        <v>132</v>
      </c>
      <c r="B96" s="201"/>
      <c r="C96" s="201"/>
      <c r="D96" s="201"/>
      <c r="F96" s="106">
        <f>E95</f>
        <v>0</v>
      </c>
    </row>
    <row r="97" spans="1:6" ht="7.5" customHeight="1" thickBot="1" x14ac:dyDescent="0.25">
      <c r="F97" s="82"/>
    </row>
    <row r="98" spans="1:6" ht="15" customHeight="1" thickBot="1" x14ac:dyDescent="0.25">
      <c r="A98" s="95" t="s">
        <v>62</v>
      </c>
      <c r="B98" s="96"/>
      <c r="C98" s="96"/>
      <c r="D98" s="56"/>
      <c r="E98" s="97"/>
      <c r="F98" s="106" t="e">
        <f>+SUM(F61:F96)</f>
        <v>#VALUE!</v>
      </c>
    </row>
    <row r="99" spans="1:6" ht="7.5" customHeight="1" x14ac:dyDescent="0.2"/>
    <row r="100" spans="1:6" ht="13.5" customHeight="1" thickBot="1" x14ac:dyDescent="0.25">
      <c r="A100" s="9" t="s">
        <v>103</v>
      </c>
    </row>
    <row r="101" spans="1:6" ht="13.5" thickBot="1" x14ac:dyDescent="0.25">
      <c r="A101" s="73" t="s">
        <v>13</v>
      </c>
      <c r="B101" s="74" t="s">
        <v>14</v>
      </c>
      <c r="C101" s="74" t="s">
        <v>8</v>
      </c>
      <c r="D101" s="75" t="s">
        <v>15</v>
      </c>
      <c r="E101" s="75" t="s">
        <v>16</v>
      </c>
      <c r="F101" s="76" t="s">
        <v>17</v>
      </c>
    </row>
    <row r="102" spans="1:6" x14ac:dyDescent="0.2">
      <c r="A102" s="186" t="s">
        <v>104</v>
      </c>
      <c r="B102" s="78" t="s">
        <v>32</v>
      </c>
      <c r="C102" s="177">
        <v>0</v>
      </c>
      <c r="D102" s="161">
        <v>0</v>
      </c>
      <c r="E102" s="79">
        <f>C102*D102</f>
        <v>0</v>
      </c>
    </row>
    <row r="103" spans="1:6" x14ac:dyDescent="0.2">
      <c r="A103" s="185" t="s">
        <v>105</v>
      </c>
      <c r="B103" s="85" t="s">
        <v>32</v>
      </c>
      <c r="C103" s="178">
        <v>0</v>
      </c>
      <c r="D103" s="159">
        <v>0</v>
      </c>
      <c r="E103" s="79">
        <f>C103*D103</f>
        <v>0</v>
      </c>
    </row>
    <row r="104" spans="1:6" ht="13.5" thickBot="1" x14ac:dyDescent="0.25">
      <c r="A104" s="84" t="s">
        <v>106</v>
      </c>
      <c r="B104" s="85" t="s">
        <v>19</v>
      </c>
      <c r="C104" s="166">
        <v>12</v>
      </c>
      <c r="D104" s="86">
        <f>E102+E103</f>
        <v>0</v>
      </c>
      <c r="E104" s="86">
        <f>D104/C104</f>
        <v>0</v>
      </c>
    </row>
    <row r="105" spans="1:6" ht="13.5" thickBot="1" x14ac:dyDescent="0.25">
      <c r="A105" s="210" t="s">
        <v>125</v>
      </c>
      <c r="B105" s="210"/>
      <c r="C105" s="210"/>
      <c r="D105" s="210"/>
      <c r="E105" s="211"/>
      <c r="F105" s="106">
        <f>E104</f>
        <v>0</v>
      </c>
    </row>
    <row r="106" spans="1:6" ht="13.5" thickBot="1" x14ac:dyDescent="0.25">
      <c r="A106" s="9"/>
      <c r="B106" s="9"/>
      <c r="C106" s="9"/>
      <c r="D106" s="8"/>
      <c r="E106" s="8"/>
      <c r="F106" s="82"/>
    </row>
    <row r="107" spans="1:6" ht="13.5" thickBot="1" x14ac:dyDescent="0.25">
      <c r="A107" s="95" t="s">
        <v>63</v>
      </c>
      <c r="B107" s="122"/>
      <c r="C107" s="122"/>
      <c r="D107" s="123"/>
      <c r="E107" s="124"/>
      <c r="F107" s="98" t="e">
        <f>+F51+F98+F105</f>
        <v>#VALUE!</v>
      </c>
    </row>
    <row r="109" spans="1:6" ht="13.5" thickBot="1" x14ac:dyDescent="0.25"/>
    <row r="110" spans="1:6" ht="13.5" thickBot="1" x14ac:dyDescent="0.25">
      <c r="A110" s="73" t="s">
        <v>13</v>
      </c>
      <c r="B110" s="74" t="s">
        <v>14</v>
      </c>
      <c r="C110" s="74" t="s">
        <v>8</v>
      </c>
      <c r="D110" s="75" t="s">
        <v>15</v>
      </c>
      <c r="E110" s="75" t="s">
        <v>16</v>
      </c>
      <c r="F110" s="76" t="s">
        <v>17</v>
      </c>
    </row>
    <row r="111" spans="1:6" ht="13.5" thickBot="1" x14ac:dyDescent="0.25">
      <c r="A111" s="188" t="s">
        <v>107</v>
      </c>
      <c r="B111" s="78" t="s">
        <v>4</v>
      </c>
      <c r="C111" s="159">
        <f>'4.BDI'!C14*100</f>
        <v>0</v>
      </c>
      <c r="D111" s="79" t="e">
        <f>+F107</f>
        <v>#VALUE!</v>
      </c>
      <c r="E111" s="79" t="e">
        <f>C111*D111/100</f>
        <v>#VALUE!</v>
      </c>
    </row>
    <row r="112" spans="1:6" ht="13.5" thickBot="1" x14ac:dyDescent="0.25">
      <c r="A112" s="201" t="s">
        <v>122</v>
      </c>
      <c r="B112" s="201"/>
      <c r="C112" s="201"/>
      <c r="D112" s="201"/>
      <c r="E112" s="209"/>
      <c r="F112" s="106" t="e">
        <f>+E111</f>
        <v>#VALUE!</v>
      </c>
    </row>
    <row r="113" spans="1:7" ht="13.5" thickBot="1" x14ac:dyDescent="0.25"/>
    <row r="114" spans="1:7" ht="13.5" thickBot="1" x14ac:dyDescent="0.25">
      <c r="A114" s="95" t="s">
        <v>64</v>
      </c>
      <c r="B114" s="122"/>
      <c r="C114" s="122"/>
      <c r="D114" s="123"/>
      <c r="E114" s="124"/>
      <c r="F114" s="98" t="e">
        <f>F107+F112</f>
        <v>#VALUE!</v>
      </c>
    </row>
    <row r="115" spans="1:7" ht="13.5" thickBot="1" x14ac:dyDescent="0.25"/>
    <row r="116" spans="1:7" ht="13.5" thickBot="1" x14ac:dyDescent="0.25">
      <c r="A116" s="95" t="s">
        <v>65</v>
      </c>
      <c r="B116" s="122"/>
      <c r="C116" s="122"/>
      <c r="D116" s="123"/>
      <c r="E116" s="124"/>
      <c r="F116" s="98" t="e">
        <f>F114/B74</f>
        <v>#VALUE!</v>
      </c>
    </row>
    <row r="117" spans="1:7" ht="15.75" x14ac:dyDescent="0.2">
      <c r="A117" s="125"/>
      <c r="B117" s="125"/>
      <c r="C117" s="125"/>
      <c r="D117" s="126"/>
      <c r="E117" s="176" t="s">
        <v>117</v>
      </c>
      <c r="F117" s="126"/>
    </row>
    <row r="118" spans="1:7" ht="15.75" x14ac:dyDescent="0.2">
      <c r="A118" s="125"/>
      <c r="B118" s="208" t="s">
        <v>118</v>
      </c>
      <c r="C118" s="208"/>
      <c r="D118" s="208"/>
      <c r="E118" s="208"/>
      <c r="F118" s="126"/>
    </row>
    <row r="119" spans="1:7" ht="15.75" x14ac:dyDescent="0.2">
      <c r="A119" s="125"/>
      <c r="B119" s="208"/>
      <c r="C119" s="208"/>
      <c r="D119" s="208"/>
      <c r="E119" s="208"/>
      <c r="F119" s="126"/>
    </row>
    <row r="120" spans="1:7" ht="15.75" x14ac:dyDescent="0.2">
      <c r="A120" s="125"/>
      <c r="B120" s="208"/>
      <c r="C120" s="208"/>
      <c r="D120" s="208"/>
      <c r="E120" s="208"/>
      <c r="F120" s="126"/>
    </row>
    <row r="121" spans="1:7" ht="9" customHeight="1" x14ac:dyDescent="0.2">
      <c r="A121" s="126"/>
      <c r="B121" s="2"/>
      <c r="C121" s="2"/>
      <c r="G121" s="1"/>
    </row>
    <row r="122" spans="1:7" ht="15.75" x14ac:dyDescent="0.2">
      <c r="A122" s="126"/>
      <c r="B122" s="2"/>
      <c r="C122" s="2"/>
    </row>
    <row r="123" spans="1:7" ht="15.75" x14ac:dyDescent="0.2">
      <c r="A123" s="126"/>
      <c r="B123" s="2"/>
      <c r="C123" s="2"/>
    </row>
    <row r="124" spans="1:7" ht="15.75" x14ac:dyDescent="0.2">
      <c r="A124" s="126"/>
      <c r="B124" s="2"/>
      <c r="C124" s="2"/>
    </row>
    <row r="125" spans="1:7" ht="15.75" x14ac:dyDescent="0.2">
      <c r="A125" s="126"/>
      <c r="B125" s="2"/>
      <c r="C125" s="2"/>
    </row>
    <row r="126" spans="1:7" ht="15.75" x14ac:dyDescent="0.2">
      <c r="A126" s="126"/>
      <c r="B126" s="2"/>
      <c r="C126" s="2"/>
    </row>
    <row r="127" spans="1:7" ht="15.75" x14ac:dyDescent="0.2">
      <c r="A127" s="126"/>
      <c r="B127" s="2"/>
      <c r="C127" s="2"/>
    </row>
    <row r="128" spans="1:7" ht="15.75" x14ac:dyDescent="0.2">
      <c r="A128" s="126"/>
      <c r="B128" s="2"/>
      <c r="C128" s="2"/>
    </row>
    <row r="129" spans="1:3" ht="15.75" x14ac:dyDescent="0.2">
      <c r="A129" s="126"/>
      <c r="B129" s="2"/>
      <c r="C129" s="2"/>
    </row>
    <row r="130" spans="1:3" ht="15.75" x14ac:dyDescent="0.2">
      <c r="A130" s="126"/>
      <c r="B130" s="2"/>
      <c r="C130" s="2"/>
    </row>
    <row r="131" spans="1:3" ht="15.75" x14ac:dyDescent="0.2">
      <c r="A131" s="126"/>
      <c r="B131" s="2"/>
      <c r="C131" s="2"/>
    </row>
    <row r="132" spans="1:3" ht="15.75" x14ac:dyDescent="0.2">
      <c r="A132" s="126"/>
      <c r="B132" s="2"/>
      <c r="C132" s="2"/>
    </row>
    <row r="133" spans="1:3" ht="15.75" x14ac:dyDescent="0.2">
      <c r="A133" s="126"/>
      <c r="B133" s="2"/>
      <c r="C133" s="2"/>
    </row>
    <row r="134" spans="1:3" ht="15.75" x14ac:dyDescent="0.2">
      <c r="A134" s="126"/>
      <c r="B134" s="2"/>
      <c r="C134" s="2"/>
    </row>
    <row r="135" spans="1:3" ht="15.75" x14ac:dyDescent="0.2">
      <c r="A135" s="126"/>
      <c r="B135" s="2"/>
      <c r="C135" s="2"/>
    </row>
    <row r="136" spans="1:3" ht="15.75" x14ac:dyDescent="0.2">
      <c r="A136" s="126"/>
      <c r="B136" s="2"/>
      <c r="C136" s="2"/>
    </row>
    <row r="137" spans="1:3" ht="15.75" x14ac:dyDescent="0.2">
      <c r="A137" s="126"/>
      <c r="B137" s="2"/>
      <c r="C137" s="2"/>
    </row>
    <row r="138" spans="1:3" ht="15.75" x14ac:dyDescent="0.2">
      <c r="A138" s="126"/>
      <c r="B138" s="2"/>
      <c r="C138" s="2"/>
    </row>
    <row r="139" spans="1:3" ht="15.75" x14ac:dyDescent="0.2">
      <c r="A139" s="126"/>
      <c r="B139" s="2"/>
      <c r="C139" s="2"/>
    </row>
    <row r="140" spans="1:3" ht="15.75" x14ac:dyDescent="0.2">
      <c r="A140" s="126"/>
      <c r="B140" s="2"/>
      <c r="C140" s="2"/>
    </row>
    <row r="141" spans="1:3" ht="15.75" x14ac:dyDescent="0.2">
      <c r="A141" s="126"/>
      <c r="B141" s="2"/>
      <c r="C141" s="2"/>
    </row>
    <row r="142" spans="1:3" ht="15.75" x14ac:dyDescent="0.2">
      <c r="A142" s="126"/>
      <c r="B142" s="2"/>
      <c r="C142" s="2"/>
    </row>
    <row r="143" spans="1:3" ht="15.75" x14ac:dyDescent="0.2">
      <c r="A143" s="126"/>
      <c r="B143" s="2"/>
      <c r="C143" s="2"/>
    </row>
    <row r="144" spans="1:3" ht="15.75" x14ac:dyDescent="0.2">
      <c r="A144" s="126"/>
      <c r="B144" s="2"/>
      <c r="C144" s="2"/>
    </row>
    <row r="145" spans="1:7" ht="15.75" x14ac:dyDescent="0.2">
      <c r="A145" s="126"/>
      <c r="B145" s="2"/>
      <c r="C145" s="2"/>
    </row>
    <row r="146" spans="1:7" ht="15.75" x14ac:dyDescent="0.2">
      <c r="A146" s="126"/>
      <c r="B146" s="2"/>
      <c r="C146" s="2"/>
    </row>
    <row r="147" spans="1:7" ht="15.75" x14ac:dyDescent="0.2">
      <c r="A147" s="126"/>
      <c r="B147" s="2"/>
      <c r="C147" s="2"/>
    </row>
    <row r="148" spans="1:7" s="1" customFormat="1" x14ac:dyDescent="0.2">
      <c r="D148" s="2"/>
      <c r="E148" s="2"/>
      <c r="F148" s="2"/>
      <c r="G148" s="2"/>
    </row>
    <row r="151" spans="1:7" x14ac:dyDescent="0.2">
      <c r="D151" s="1"/>
      <c r="E151" s="1"/>
      <c r="F151" s="1"/>
    </row>
  </sheetData>
  <mergeCells count="17">
    <mergeCell ref="B118:E120"/>
    <mergeCell ref="A112:E112"/>
    <mergeCell ref="A84:C84"/>
    <mergeCell ref="A88:E88"/>
    <mergeCell ref="A105:E105"/>
    <mergeCell ref="A22:D22"/>
    <mergeCell ref="A27:D27"/>
    <mergeCell ref="A1:F1"/>
    <mergeCell ref="A3:F3"/>
    <mergeCell ref="A4:F4"/>
    <mergeCell ref="A6:F6"/>
    <mergeCell ref="A21:E21"/>
    <mergeCell ref="A40:D40"/>
    <mergeCell ref="A49:C49"/>
    <mergeCell ref="A62:C62"/>
    <mergeCell ref="A71:C71"/>
    <mergeCell ref="A96:D96"/>
  </mergeCells>
  <hyperlinks>
    <hyperlink ref="A54" location="AbaDeprec" display="2.1. Depreciação"/>
  </hyperlinks>
  <pageMargins left="0.905555555555556" right="0.51180555555555496" top="0.74791666666666701" bottom="0.74791666666666701" header="0.51180555555555496" footer="0.31527777777777799"/>
  <pageSetup paperSize="9" scale="75" firstPageNumber="0" fitToHeight="0" orientation="portrait" horizontalDpi="300" verticalDpi="300" r:id="rId1"/>
  <headerFooter>
    <oddFooter>&amp;R&amp;P de &amp;N</oddFooter>
  </headerFooter>
  <rowBreaks count="1" manualBreakCount="1">
    <brk id="63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rgb="FFFFFF00"/>
  </sheetPr>
  <dimension ref="A1:AMJ33"/>
  <sheetViews>
    <sheetView view="pageBreakPreview" topLeftCell="A3" zoomScaleNormal="100" workbookViewId="0">
      <selection activeCell="C12" sqref="C12"/>
    </sheetView>
  </sheetViews>
  <sheetFormatPr defaultColWidth="9.140625" defaultRowHeight="12.75" x14ac:dyDescent="0.2"/>
  <cols>
    <col min="1" max="1" width="13.5703125" style="13" customWidth="1"/>
    <col min="2" max="2" width="36.7109375" style="13" customWidth="1"/>
    <col min="3" max="3" width="14.5703125" style="13" customWidth="1"/>
    <col min="4" max="4" width="37.28515625" style="13" customWidth="1"/>
    <col min="5" max="10" width="9.140625" style="13"/>
    <col min="11" max="11" width="11" style="13" customWidth="1"/>
    <col min="12" max="1024" width="9.140625" style="13"/>
  </cols>
  <sheetData>
    <row r="1" spans="1:6" x14ac:dyDescent="0.2">
      <c r="A1" s="204" t="s">
        <v>101</v>
      </c>
      <c r="B1" s="204"/>
      <c r="C1" s="204"/>
    </row>
    <row r="2" spans="1:6" x14ac:dyDescent="0.2">
      <c r="A2" s="212" t="s">
        <v>66</v>
      </c>
      <c r="B2" s="212"/>
      <c r="C2" s="212"/>
    </row>
    <row r="4" spans="1:6" ht="18" x14ac:dyDescent="0.2">
      <c r="A4" s="213" t="s">
        <v>67</v>
      </c>
      <c r="B4" s="213"/>
      <c r="C4" s="213"/>
      <c r="D4" s="14"/>
      <c r="E4" s="14"/>
      <c r="F4" s="14"/>
    </row>
    <row r="5" spans="1:6" ht="14.25" x14ac:dyDescent="0.2">
      <c r="A5" s="144" t="s">
        <v>68</v>
      </c>
      <c r="B5" s="145" t="s">
        <v>69</v>
      </c>
      <c r="C5" s="146" t="s">
        <v>70</v>
      </c>
      <c r="D5" s="15"/>
    </row>
    <row r="6" spans="1:6" ht="14.25" x14ac:dyDescent="0.2">
      <c r="A6" s="144" t="s">
        <v>71</v>
      </c>
      <c r="B6" s="145" t="s">
        <v>72</v>
      </c>
      <c r="C6" s="147">
        <v>0.2</v>
      </c>
      <c r="D6" s="15"/>
    </row>
    <row r="7" spans="1:6" ht="14.25" x14ac:dyDescent="0.2">
      <c r="A7" s="144" t="s">
        <v>73</v>
      </c>
      <c r="B7" s="145" t="s">
        <v>75</v>
      </c>
      <c r="C7" s="147">
        <v>0.08</v>
      </c>
      <c r="D7" s="15"/>
    </row>
    <row r="8" spans="1:6" ht="14.25" x14ac:dyDescent="0.2">
      <c r="A8" s="144" t="s">
        <v>74</v>
      </c>
      <c r="B8" s="145" t="s">
        <v>98</v>
      </c>
      <c r="C8" s="147">
        <v>0.1111</v>
      </c>
      <c r="D8" s="15"/>
    </row>
    <row r="9" spans="1:6" ht="14.25" x14ac:dyDescent="0.2">
      <c r="A9" s="144" t="s">
        <v>76</v>
      </c>
      <c r="B9" s="145" t="s">
        <v>77</v>
      </c>
      <c r="C9" s="147">
        <v>4.5699999999999998E-2</v>
      </c>
      <c r="D9" s="15"/>
    </row>
    <row r="10" spans="1:6" ht="14.25" x14ac:dyDescent="0.2">
      <c r="A10" s="144" t="s">
        <v>78</v>
      </c>
      <c r="B10" s="145" t="s">
        <v>79</v>
      </c>
      <c r="C10" s="147">
        <v>8.3299999999999999E-2</v>
      </c>
      <c r="D10" s="15"/>
    </row>
    <row r="11" spans="1:6" ht="15" x14ac:dyDescent="0.2">
      <c r="A11" s="148"/>
      <c r="B11" s="149" t="s">
        <v>80</v>
      </c>
      <c r="C11" s="150">
        <f>SUM(C6:C10)</f>
        <v>0.52010000000000001</v>
      </c>
      <c r="D11" s="16"/>
    </row>
    <row r="12" spans="1:6" ht="15" x14ac:dyDescent="0.2">
      <c r="A12" s="15"/>
      <c r="B12" s="17"/>
      <c r="C12" s="18"/>
      <c r="D12" s="19"/>
    </row>
    <row r="13" spans="1:6" ht="14.25" x14ac:dyDescent="0.2">
      <c r="A13" s="15"/>
      <c r="B13" s="15"/>
      <c r="C13" s="20"/>
      <c r="D13" s="21"/>
    </row>
    <row r="14" spans="1:6" ht="14.25" x14ac:dyDescent="0.2">
      <c r="A14" s="15"/>
      <c r="B14" s="15"/>
      <c r="C14" s="20"/>
      <c r="D14" s="15"/>
    </row>
    <row r="15" spans="1:6" ht="14.25" x14ac:dyDescent="0.2">
      <c r="A15" s="15"/>
      <c r="B15" s="15"/>
      <c r="C15" s="20"/>
      <c r="D15" s="15"/>
    </row>
    <row r="16" spans="1:6" ht="14.25" x14ac:dyDescent="0.2">
      <c r="A16" s="15"/>
      <c r="B16" s="15"/>
      <c r="C16" s="20"/>
      <c r="D16" s="15"/>
    </row>
    <row r="17" spans="1:4" ht="15" x14ac:dyDescent="0.2">
      <c r="A17" s="15"/>
      <c r="B17" s="17"/>
      <c r="C17" s="18"/>
      <c r="D17" s="15"/>
    </row>
    <row r="18" spans="1:4" ht="15" x14ac:dyDescent="0.2">
      <c r="A18" s="16"/>
      <c r="B18" s="17"/>
      <c r="C18" s="18"/>
      <c r="D18" s="16"/>
    </row>
    <row r="19" spans="1:4" ht="16.5" x14ac:dyDescent="0.2">
      <c r="A19" s="22"/>
    </row>
    <row r="20" spans="1:4" x14ac:dyDescent="0.2">
      <c r="A20" s="23"/>
      <c r="B20" s="24"/>
      <c r="C20" s="24"/>
    </row>
    <row r="21" spans="1:4" ht="14.25" x14ac:dyDescent="0.2">
      <c r="A21" s="15"/>
      <c r="B21" s="25"/>
      <c r="C21" s="24"/>
    </row>
    <row r="22" spans="1:4" ht="14.25" x14ac:dyDescent="0.2">
      <c r="A22" s="15"/>
      <c r="B22" s="25"/>
      <c r="C22" s="15"/>
    </row>
    <row r="23" spans="1:4" ht="14.25" x14ac:dyDescent="0.2">
      <c r="A23" s="15"/>
      <c r="B23" s="20"/>
      <c r="C23" s="24"/>
    </row>
    <row r="24" spans="1:4" ht="14.25" x14ac:dyDescent="0.2">
      <c r="A24" s="15"/>
      <c r="B24" s="25"/>
      <c r="C24" s="15"/>
    </row>
    <row r="25" spans="1:4" ht="14.25" x14ac:dyDescent="0.2">
      <c r="A25" s="15"/>
      <c r="B25" s="20"/>
      <c r="C25" s="24"/>
    </row>
    <row r="26" spans="1:4" ht="14.25" x14ac:dyDescent="0.2">
      <c r="A26" s="15"/>
      <c r="B26" s="25"/>
      <c r="C26" s="15"/>
    </row>
    <row r="27" spans="1:4" ht="14.25" x14ac:dyDescent="0.2">
      <c r="A27" s="15"/>
      <c r="B27" s="20"/>
      <c r="C27" s="24"/>
    </row>
    <row r="28" spans="1:4" ht="14.25" x14ac:dyDescent="0.2">
      <c r="A28" s="15"/>
      <c r="B28" s="25"/>
      <c r="C28" s="15"/>
    </row>
    <row r="29" spans="1:4" ht="14.25" x14ac:dyDescent="0.2">
      <c r="A29" s="15"/>
      <c r="B29" s="20"/>
      <c r="C29" s="24"/>
    </row>
    <row r="30" spans="1:4" ht="16.5" x14ac:dyDescent="0.2">
      <c r="A30" s="22"/>
    </row>
    <row r="33" spans="1:1" x14ac:dyDescent="0.2">
      <c r="A33" s="12"/>
    </row>
  </sheetData>
  <mergeCells count="3">
    <mergeCell ref="A1:C1"/>
    <mergeCell ref="A2:C2"/>
    <mergeCell ref="A4:C4"/>
  </mergeCells>
  <pageMargins left="0.905555555555556" right="0.51180555555555496" top="0.74791666666666701" bottom="0.74791666666666701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FFFF00"/>
  </sheetPr>
  <dimension ref="A1:AMJ20"/>
  <sheetViews>
    <sheetView view="pageBreakPreview" topLeftCell="A2" zoomScaleNormal="100" workbookViewId="0">
      <selection activeCell="A21" sqref="A21"/>
    </sheetView>
  </sheetViews>
  <sheetFormatPr defaultColWidth="9.140625" defaultRowHeight="12.75" x14ac:dyDescent="0.2"/>
  <cols>
    <col min="1" max="1" width="24.5703125" style="13" customWidth="1"/>
    <col min="2" max="2" width="20.85546875" style="13" customWidth="1"/>
    <col min="3" max="1024" width="9.140625" style="13"/>
  </cols>
  <sheetData>
    <row r="1" spans="1:2" ht="19.5" customHeight="1" x14ac:dyDescent="0.2">
      <c r="A1" s="214" t="s">
        <v>92</v>
      </c>
      <c r="B1" s="214"/>
    </row>
    <row r="2" spans="1:2" s="26" customFormat="1" ht="19.5" customHeight="1" x14ac:dyDescent="0.2">
      <c r="A2" s="151" t="s">
        <v>93</v>
      </c>
      <c r="B2" s="152" t="s">
        <v>94</v>
      </c>
    </row>
    <row r="3" spans="1:2" ht="19.5" customHeight="1" x14ac:dyDescent="0.2">
      <c r="A3" s="153">
        <v>1</v>
      </c>
      <c r="B3" s="154">
        <v>33.630000000000003</v>
      </c>
    </row>
    <row r="4" spans="1:2" ht="19.5" customHeight="1" x14ac:dyDescent="0.2">
      <c r="A4" s="153">
        <v>2</v>
      </c>
      <c r="B4" s="154">
        <v>43.13</v>
      </c>
    </row>
    <row r="5" spans="1:2" ht="19.5" customHeight="1" x14ac:dyDescent="0.2">
      <c r="A5" s="153">
        <v>3</v>
      </c>
      <c r="B5" s="154">
        <v>48.68</v>
      </c>
    </row>
    <row r="6" spans="1:2" ht="19.5" customHeight="1" x14ac:dyDescent="0.2">
      <c r="A6" s="153">
        <v>4</v>
      </c>
      <c r="B6" s="154">
        <v>52.62</v>
      </c>
    </row>
    <row r="7" spans="1:2" ht="19.5" customHeight="1" x14ac:dyDescent="0.2">
      <c r="A7" s="153">
        <v>5</v>
      </c>
      <c r="B7" s="154">
        <v>55.68</v>
      </c>
    </row>
    <row r="8" spans="1:2" ht="19.5" customHeight="1" x14ac:dyDescent="0.2">
      <c r="A8" s="153">
        <v>6</v>
      </c>
      <c r="B8" s="154">
        <v>58.18</v>
      </c>
    </row>
    <row r="9" spans="1:2" ht="19.5" customHeight="1" x14ac:dyDescent="0.2">
      <c r="A9" s="153">
        <v>7</v>
      </c>
      <c r="B9" s="154">
        <v>60.29</v>
      </c>
    </row>
    <row r="10" spans="1:2" ht="19.5" customHeight="1" x14ac:dyDescent="0.2">
      <c r="A10" s="153">
        <v>8</v>
      </c>
      <c r="B10" s="154">
        <v>62.12</v>
      </c>
    </row>
    <row r="11" spans="1:2" ht="19.5" customHeight="1" x14ac:dyDescent="0.2">
      <c r="A11" s="153">
        <v>9</v>
      </c>
      <c r="B11" s="154">
        <v>63.73</v>
      </c>
    </row>
    <row r="12" spans="1:2" ht="19.5" customHeight="1" x14ac:dyDescent="0.2">
      <c r="A12" s="153">
        <v>10</v>
      </c>
      <c r="B12" s="154">
        <v>65.180000000000007</v>
      </c>
    </row>
    <row r="13" spans="1:2" ht="19.5" customHeight="1" x14ac:dyDescent="0.2">
      <c r="A13" s="153">
        <v>11</v>
      </c>
      <c r="B13" s="154">
        <v>66.48</v>
      </c>
    </row>
    <row r="14" spans="1:2" ht="19.5" customHeight="1" x14ac:dyDescent="0.2">
      <c r="A14" s="153">
        <v>12</v>
      </c>
      <c r="B14" s="154">
        <v>67.67</v>
      </c>
    </row>
    <row r="15" spans="1:2" ht="19.5" customHeight="1" x14ac:dyDescent="0.2">
      <c r="A15" s="153">
        <v>13</v>
      </c>
      <c r="B15" s="154">
        <v>68.77</v>
      </c>
    </row>
    <row r="16" spans="1:2" ht="19.5" customHeight="1" x14ac:dyDescent="0.2">
      <c r="A16" s="153">
        <v>14</v>
      </c>
      <c r="B16" s="154">
        <v>69.790000000000006</v>
      </c>
    </row>
    <row r="17" spans="1:2" ht="19.5" customHeight="1" x14ac:dyDescent="0.2">
      <c r="A17" s="153">
        <v>15</v>
      </c>
      <c r="B17" s="154">
        <v>70.73</v>
      </c>
    </row>
    <row r="18" spans="1:2" ht="19.149999999999999" customHeight="1" x14ac:dyDescent="0.2">
      <c r="A18" s="153">
        <v>16</v>
      </c>
      <c r="B18" s="154">
        <v>71.680000000000007</v>
      </c>
    </row>
    <row r="19" spans="1:2" ht="19.149999999999999" customHeight="1" x14ac:dyDescent="0.2">
      <c r="A19" s="153">
        <v>17</v>
      </c>
      <c r="B19" s="154">
        <v>72.650000000000006</v>
      </c>
    </row>
    <row r="20" spans="1:2" ht="19.149999999999999" customHeight="1" x14ac:dyDescent="0.2">
      <c r="A20" s="153">
        <v>18</v>
      </c>
      <c r="B20" s="154">
        <v>73.63</v>
      </c>
    </row>
  </sheetData>
  <mergeCells count="1">
    <mergeCell ref="A1:B1"/>
  </mergeCells>
  <pageMargins left="0.905555555555556" right="0.51180555555555496" top="0.74791666666666701" bottom="0.74791666666666701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">
    <tabColor rgb="FFFFFF00"/>
  </sheetPr>
  <dimension ref="A1:H24"/>
  <sheetViews>
    <sheetView view="pageBreakPreview" zoomScaleNormal="100" workbookViewId="0">
      <selection activeCell="C14" sqref="C14"/>
    </sheetView>
  </sheetViews>
  <sheetFormatPr defaultColWidth="8.7109375" defaultRowHeight="12.75" x14ac:dyDescent="0.2"/>
  <cols>
    <col min="1" max="1" width="41.85546875" customWidth="1"/>
    <col min="2" max="2" width="5.5703125" customWidth="1"/>
    <col min="4" max="4" width="9.7109375" customWidth="1"/>
    <col min="5" max="5" width="8" style="28" customWidth="1"/>
    <col min="6" max="6" width="9.7109375" customWidth="1"/>
  </cols>
  <sheetData>
    <row r="1" spans="1:8" s="29" customFormat="1" ht="14.25" x14ac:dyDescent="0.2">
      <c r="A1" s="204" t="s">
        <v>101</v>
      </c>
      <c r="B1" s="204"/>
      <c r="C1" s="204"/>
      <c r="D1" s="204"/>
      <c r="E1" s="204"/>
      <c r="F1" s="204"/>
    </row>
    <row r="2" spans="1:8" s="29" customFormat="1" ht="14.25" x14ac:dyDescent="0.2">
      <c r="A2" s="3"/>
      <c r="B2" s="5"/>
      <c r="C2" s="5"/>
      <c r="E2" s="30"/>
    </row>
    <row r="3" spans="1:8" s="29" customFormat="1" ht="14.25" x14ac:dyDescent="0.2">
      <c r="A3" s="215" t="s">
        <v>66</v>
      </c>
      <c r="B3" s="215"/>
      <c r="C3" s="215"/>
      <c r="D3" s="215"/>
      <c r="E3" s="215"/>
      <c r="F3" s="215"/>
    </row>
    <row r="4" spans="1:8" s="29" customFormat="1" ht="14.25" x14ac:dyDescent="0.2">
      <c r="A4" s="3"/>
      <c r="B4" s="5"/>
      <c r="C4" s="5"/>
      <c r="E4" s="30"/>
    </row>
    <row r="5" spans="1:8" s="29" customFormat="1" ht="14.25" x14ac:dyDescent="0.2">
      <c r="B5" s="5"/>
      <c r="C5" s="5"/>
      <c r="E5" s="30"/>
    </row>
    <row r="6" spans="1:8" ht="15.75" x14ac:dyDescent="0.2">
      <c r="A6" s="216" t="s">
        <v>81</v>
      </c>
      <c r="B6" s="216"/>
      <c r="C6" s="216"/>
      <c r="D6" s="216"/>
      <c r="E6" s="216"/>
      <c r="F6" s="216"/>
    </row>
    <row r="7" spans="1:8" ht="15.75" x14ac:dyDescent="0.2">
      <c r="A7" s="127"/>
      <c r="B7" s="128"/>
      <c r="C7" s="128"/>
      <c r="D7" s="128"/>
      <c r="E7" s="128"/>
      <c r="F7" s="129"/>
    </row>
    <row r="8" spans="1:8" ht="15" x14ac:dyDescent="0.25">
      <c r="A8" s="130"/>
      <c r="B8" s="5"/>
      <c r="C8" s="5"/>
      <c r="D8" s="217" t="s">
        <v>82</v>
      </c>
      <c r="E8" s="217"/>
      <c r="F8" s="217"/>
      <c r="G8" s="29"/>
      <c r="H8" s="29"/>
    </row>
    <row r="9" spans="1:8" ht="14.25" x14ac:dyDescent="0.2">
      <c r="A9" s="27"/>
      <c r="B9" s="29"/>
      <c r="C9" s="29"/>
      <c r="D9" s="131" t="s">
        <v>83</v>
      </c>
      <c r="E9" s="132" t="s">
        <v>84</v>
      </c>
      <c r="F9" s="133" t="s">
        <v>85</v>
      </c>
      <c r="G9" s="29"/>
      <c r="H9" s="29"/>
    </row>
    <row r="10" spans="1:8" ht="14.25" x14ac:dyDescent="0.2">
      <c r="A10" s="134" t="s">
        <v>86</v>
      </c>
      <c r="B10" s="135" t="s">
        <v>87</v>
      </c>
      <c r="C10" s="192">
        <v>0</v>
      </c>
      <c r="D10" s="136">
        <v>2.9700000000000001E-2</v>
      </c>
      <c r="E10" s="137">
        <v>5.0799999999999998E-2</v>
      </c>
      <c r="F10" s="138">
        <v>6.2700000000000006E-2</v>
      </c>
      <c r="G10" s="29"/>
      <c r="H10" s="29"/>
    </row>
    <row r="11" spans="1:8" ht="14.25" x14ac:dyDescent="0.2">
      <c r="A11" s="139" t="s">
        <v>88</v>
      </c>
      <c r="B11" s="140" t="s">
        <v>89</v>
      </c>
      <c r="C11" s="193">
        <v>0</v>
      </c>
      <c r="D11" s="136">
        <v>7.7799999999999994E-2</v>
      </c>
      <c r="E11" s="137">
        <v>0.1085</v>
      </c>
      <c r="F11" s="138">
        <v>0.13550000000000001</v>
      </c>
      <c r="G11" s="29"/>
      <c r="H11" s="29"/>
    </row>
    <row r="12" spans="1:8" ht="14.25" x14ac:dyDescent="0.2">
      <c r="A12" s="155" t="s">
        <v>99</v>
      </c>
      <c r="B12" s="218" t="s">
        <v>90</v>
      </c>
      <c r="C12" s="156">
        <v>0</v>
      </c>
      <c r="D12" s="180">
        <v>0.04</v>
      </c>
      <c r="E12" s="181">
        <v>0.04</v>
      </c>
      <c r="F12" s="182">
        <v>0.04</v>
      </c>
      <c r="G12" s="29"/>
      <c r="H12" s="29"/>
    </row>
    <row r="13" spans="1:8" ht="15" thickBot="1" x14ac:dyDescent="0.25">
      <c r="A13" s="157" t="s">
        <v>100</v>
      </c>
      <c r="B13" s="219"/>
      <c r="C13" s="158">
        <v>0</v>
      </c>
      <c r="D13" s="183">
        <v>3.6499999999999998E-2</v>
      </c>
      <c r="E13" s="183">
        <v>3.6499999999999998E-2</v>
      </c>
      <c r="F13" s="183">
        <v>3.6499999999999998E-2</v>
      </c>
      <c r="G13" s="29"/>
      <c r="H13" s="29"/>
    </row>
    <row r="14" spans="1:8" ht="15.75" thickBot="1" x14ac:dyDescent="0.25">
      <c r="A14" s="141" t="s">
        <v>91</v>
      </c>
      <c r="B14" s="142"/>
      <c r="C14" s="194">
        <f>SUM(C10:C13)</f>
        <v>0</v>
      </c>
      <c r="D14" s="143">
        <f>SUM(D10:D13)</f>
        <v>0.184</v>
      </c>
      <c r="E14" s="143">
        <f>SUM(E10:E13)</f>
        <v>0.23580000000000001</v>
      </c>
      <c r="F14" s="143">
        <f>SUM(F10:F13)</f>
        <v>0.2747</v>
      </c>
      <c r="G14" s="29"/>
      <c r="H14" s="29"/>
    </row>
    <row r="15" spans="1:8" ht="14.25" x14ac:dyDescent="0.2">
      <c r="A15" s="29"/>
      <c r="B15" s="29"/>
      <c r="C15" s="29"/>
      <c r="D15" s="184"/>
      <c r="E15" s="30"/>
      <c r="F15" s="29"/>
      <c r="G15" s="29"/>
      <c r="H15" s="29"/>
    </row>
    <row r="16" spans="1:8" ht="14.25" x14ac:dyDescent="0.2">
      <c r="A16" s="29"/>
      <c r="B16" s="29"/>
      <c r="C16" s="29"/>
      <c r="D16" s="29"/>
      <c r="E16" s="30"/>
      <c r="F16" s="29"/>
      <c r="G16" s="29"/>
      <c r="H16" s="29"/>
    </row>
    <row r="17" spans="1:8" ht="14.25" x14ac:dyDescent="0.2">
      <c r="A17" s="29"/>
      <c r="B17" s="29"/>
      <c r="C17" s="29"/>
      <c r="D17" s="29"/>
      <c r="E17" s="30"/>
      <c r="F17" s="29"/>
      <c r="G17" s="29"/>
      <c r="H17" s="29"/>
    </row>
    <row r="18" spans="1:8" ht="14.25" x14ac:dyDescent="0.2">
      <c r="A18" s="29"/>
      <c r="B18" s="29"/>
      <c r="C18" s="29"/>
      <c r="D18" s="29"/>
      <c r="E18" s="30"/>
      <c r="F18" s="29"/>
      <c r="G18" s="29"/>
      <c r="H18" s="29"/>
    </row>
    <row r="24" spans="1:8" x14ac:dyDescent="0.2">
      <c r="D24">
        <v>0</v>
      </c>
    </row>
  </sheetData>
  <mergeCells count="5">
    <mergeCell ref="A1:F1"/>
    <mergeCell ref="A3:F3"/>
    <mergeCell ref="A6:F6"/>
    <mergeCell ref="D8:F8"/>
    <mergeCell ref="B12:B13"/>
  </mergeCells>
  <pageMargins left="0.905555555555556" right="0.51180555555555496" top="0.74791666666666701" bottom="0.74791666666666701" header="0.51180555555555496" footer="0.51180555555555496"/>
  <pageSetup paperSize="9" firstPageNumber="0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1. Transporte Escolar</vt:lpstr>
      <vt:lpstr>2.Encargos Sociais</vt:lpstr>
      <vt:lpstr>3. Depreciação</vt:lpstr>
      <vt:lpstr>4.BDI</vt:lpstr>
      <vt:lpstr>AbaDeprec</vt:lpstr>
      <vt:lpstr>'1. Transporte Escolar'!Area_de_impressao</vt:lpstr>
      <vt:lpstr>'2.Encargos Sociais'!Area_de_impressao</vt:lpstr>
      <vt:lpstr>'1. Transporte Escolar'!Titulos_de_impressao</vt:lpstr>
    </vt:vector>
  </TitlesOfParts>
  <Company>dmlu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PC EDUCAÇÃO 2</cp:lastModifiedBy>
  <cp:revision>2</cp:revision>
  <cp:lastPrinted>2024-05-13T18:48:24Z</cp:lastPrinted>
  <dcterms:created xsi:type="dcterms:W3CDTF">2000-12-13T10:02:50Z</dcterms:created>
  <dcterms:modified xsi:type="dcterms:W3CDTF">2024-05-20T12:55:24Z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dmlu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