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Processos\2023\transporte escolar\"/>
    </mc:Choice>
  </mc:AlternateContent>
  <bookViews>
    <workbookView xWindow="0" yWindow="0" windowWidth="24000" windowHeight="9735" tabRatio="500"/>
  </bookViews>
  <sheets>
    <sheet name="1. Transporte Escolar" sheetId="1" r:id="rId1"/>
    <sheet name="2.Encargos Sociais" sheetId="2" r:id="rId2"/>
    <sheet name="3.BDI" sheetId="4" r:id="rId3"/>
    <sheet name="4. Depreciação" sheetId="5" r:id="rId4"/>
  </sheets>
  <definedNames>
    <definedName name="AbaDeprec">'4. Depreciação'!$A$1</definedName>
    <definedName name="AbaRemun">#REF!</definedName>
    <definedName name="_xlnm.Print_Area" localSheetId="0">'1. Transporte Escolar'!$A$1:$F$140</definedName>
    <definedName name="_xlnm.Print_Area" localSheetId="1">'2.Encargos Sociais'!$A$1:$C$13</definedName>
    <definedName name="_xlnm.Print_Titles" localSheetId="0">'1. Transporte Escolar'!$1:$2</definedName>
  </definedNames>
  <calcPr calcId="152511"/>
</workbook>
</file>

<file path=xl/calcChain.xml><?xml version="1.0" encoding="utf-8"?>
<calcChain xmlns="http://schemas.openxmlformats.org/spreadsheetml/2006/main">
  <c r="C63" i="1" l="1"/>
  <c r="E89" i="1" l="1"/>
  <c r="D97" i="1" s="1"/>
  <c r="E90" i="1"/>
  <c r="D98" i="1" s="1"/>
  <c r="E88" i="1"/>
  <c r="D96" i="1" s="1"/>
  <c r="E87" i="1"/>
  <c r="D95" i="1" s="1"/>
  <c r="C15" i="4" l="1"/>
  <c r="C14" i="4"/>
  <c r="C12" i="2"/>
  <c r="C38" i="1" s="1"/>
  <c r="B83" i="1"/>
  <c r="A17" i="1"/>
  <c r="A10" i="1"/>
  <c r="A18" i="1"/>
  <c r="E120" i="1"/>
  <c r="E119" i="1"/>
  <c r="D121" i="1"/>
  <c r="A13" i="1"/>
  <c r="C64" i="1"/>
  <c r="C94" i="1" l="1"/>
  <c r="E94" i="1" s="1"/>
  <c r="C97" i="1"/>
  <c r="E97" i="1" s="1"/>
  <c r="C95" i="1"/>
  <c r="E95" i="1" s="1"/>
  <c r="C98" i="1"/>
  <c r="E98" i="1" s="1"/>
  <c r="C48" i="1"/>
  <c r="E121" i="1"/>
  <c r="F122" i="1" s="1"/>
  <c r="E17" i="1" s="1"/>
  <c r="E74" i="1"/>
  <c r="E73" i="1"/>
  <c r="E72" i="1"/>
  <c r="E75" i="1" l="1"/>
  <c r="F76" i="1" s="1"/>
  <c r="D75" i="1"/>
  <c r="E49" i="1" l="1"/>
  <c r="C129" i="1"/>
  <c r="C11" i="2"/>
  <c r="E109" i="1"/>
  <c r="D110" i="1" s="1"/>
  <c r="E110" i="1" s="1"/>
  <c r="D111" i="1" s="1"/>
  <c r="E13" i="1"/>
  <c r="C72" i="1"/>
  <c r="E71" i="1"/>
  <c r="C71" i="1"/>
  <c r="E60" i="1"/>
  <c r="D63" i="1" s="1"/>
  <c r="E46" i="1"/>
  <c r="E47" i="1" s="1"/>
  <c r="E39" i="1"/>
  <c r="E36" i="1"/>
  <c r="E37" i="1" s="1"/>
  <c r="E31" i="1"/>
  <c r="E26" i="1"/>
  <c r="A26" i="1"/>
  <c r="A16" i="1"/>
  <c r="A15" i="1"/>
  <c r="A14" i="1"/>
  <c r="A12" i="1"/>
  <c r="A11" i="1"/>
  <c r="A9" i="1"/>
  <c r="A8" i="1"/>
  <c r="C111" i="1" l="1"/>
  <c r="C96" i="1"/>
  <c r="E96" i="1" s="1"/>
  <c r="F99" i="1" s="1"/>
  <c r="D48" i="1"/>
  <c r="E63" i="1"/>
  <c r="E38" i="1"/>
  <c r="E40" i="1" s="1"/>
  <c r="D41" i="1" s="1"/>
  <c r="E41" i="1" l="1"/>
  <c r="F42" i="1" s="1"/>
  <c r="D64" i="1"/>
  <c r="E64" i="1" s="1"/>
  <c r="D65" i="1" s="1"/>
  <c r="E65" i="1" s="1"/>
  <c r="F66" i="1" s="1"/>
  <c r="E48" i="1"/>
  <c r="E50" i="1" s="1"/>
  <c r="E12" i="1" l="1"/>
  <c r="D51" i="1"/>
  <c r="E51" i="1" s="1"/>
  <c r="F52" i="1" s="1"/>
  <c r="F55" i="1" l="1"/>
  <c r="E8" i="1" s="1"/>
  <c r="E111" i="1"/>
  <c r="F112" i="1" s="1"/>
  <c r="E16" i="1" l="1"/>
  <c r="C103" i="1" l="1"/>
  <c r="E103" i="1" s="1"/>
  <c r="F104" i="1" s="1"/>
  <c r="E14" i="1" l="1"/>
  <c r="E15" i="1"/>
  <c r="F114" i="1"/>
  <c r="F124" i="1" l="1"/>
  <c r="D129" i="1" s="1"/>
  <c r="E129" i="1" s="1"/>
  <c r="F130" i="1" s="1"/>
  <c r="E11" i="1"/>
  <c r="F133" i="1" l="1"/>
  <c r="F135" i="1" s="1"/>
  <c r="E18" i="1"/>
  <c r="E19" i="1" l="1"/>
  <c r="F17" i="1" l="1"/>
  <c r="F10" i="1"/>
  <c r="F13" i="1"/>
  <c r="F12" i="1"/>
  <c r="F9" i="1"/>
  <c r="F16" i="1"/>
  <c r="F8" i="1"/>
  <c r="F14" i="1"/>
  <c r="F15" i="1"/>
  <c r="F11" i="1"/>
  <c r="F18" i="1"/>
  <c r="F19" i="1" l="1"/>
</calcChain>
</file>

<file path=xl/comments1.xml><?xml version="1.0" encoding="utf-8"?>
<comments xmlns="http://schemas.openxmlformats.org/spreadsheetml/2006/main">
  <authors>
    <author>Usuario</author>
  </authors>
  <commentList>
    <comment ref="C38" authorId="0" shapeId="0">
      <text>
        <r>
          <rPr>
            <b/>
            <sz val="9"/>
            <color indexed="81"/>
            <rFont val="Segoe UI"/>
            <family val="2"/>
          </rPr>
          <t xml:space="preserve">Usuario: </t>
        </r>
        <r>
          <rPr>
            <sz val="9"/>
            <color indexed="81"/>
            <rFont val="Segoe UI"/>
            <family val="2"/>
          </rPr>
          <t>Para obter esse valor, deve ser preenchida a Planilha 2 (Encargos Sociais), pois esse valor é referenciado da mesma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2, pois esse valor é referenciado da mesma.</t>
        </r>
      </text>
    </comment>
    <comment ref="D6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o custo de aquisição do veículo utilizado no processo licitatório</t>
        </r>
      </text>
    </comment>
    <comment ref="C62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idade do veículo a ser utilizado no processo licitatório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vistoria obtido dentro dos centros autorizados pelo detran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de cada troca de óleo</t>
        </r>
      </text>
    </comment>
    <comment ref="D87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D8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C93" authorId="0" shapeId="0">
      <text>
        <r>
          <rPr>
            <b/>
            <sz val="9"/>
            <color indexed="81"/>
            <rFont val="Segoe UI"/>
            <charset val="1"/>
          </rPr>
          <t>Usuario:</t>
        </r>
        <r>
          <rPr>
            <sz val="9"/>
            <color indexed="81"/>
            <rFont val="Segoe UI"/>
            <charset val="1"/>
          </rPr>
          <t xml:space="preserve">
Informar conforme a média de KM por litro do veículo participante da licitação.</t>
        </r>
      </text>
    </comment>
    <comment ref="D9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 combustível</t>
        </r>
      </text>
    </comment>
    <comment ref="D10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estima gastar com a manutenção do veículo, exceto em pneus e óleos citados no item 2.5 e 2.3 respectivamente</t>
        </r>
      </text>
    </comment>
    <comment ref="D10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obtido no mercado para compra dos 4 pneus</t>
        </r>
      </text>
    </comment>
    <comment ref="C11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rodada com o jogo de pneu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nas cadeirinhas de segurança para veículo.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nos acentos de elevação de segurança para veículo.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3 (BDI), pois esse valor é referenciado da mesma.</t>
        </r>
      </text>
    </comment>
  </commentList>
</comments>
</file>

<file path=xl/comments2.xml><?xml version="1.0" encoding="utf-8"?>
<comments xmlns="http://schemas.openxmlformats.org/spreadsheetml/2006/main">
  <authors>
    <author/>
    <author>Clauber Bridi</author>
  </authors>
  <commentList>
    <comment ref="C10" authorId="0" shapeId="0">
      <text>
        <r>
          <rPr>
            <sz val="10"/>
            <rFont val="Arial"/>
            <family val="2"/>
          </rPr>
          <t xml:space="preserve">Informar o % de Administração Central estimado
</t>
        </r>
      </text>
    </comment>
    <comment ref="C11" authorId="0" shapeId="0">
      <text>
        <r>
          <rPr>
            <sz val="10"/>
            <rFont val="Arial"/>
            <family val="2"/>
          </rPr>
          <t xml:space="preserve">Informar o % de Lucro estimado
</t>
        </r>
      </text>
    </comment>
    <comment ref="C12" authorId="1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São Martinho da Serra é 4%, conferir com o Setor Tributário do Município</t>
        </r>
      </text>
    </comment>
    <comment ref="E12" authorId="0" shapeId="0">
      <text>
        <r>
          <rPr>
            <sz val="10"/>
            <rFont val="Arial"/>
            <family val="2"/>
          </rPr>
          <t xml:space="preserve">Informar a média de dias úteis entre data de pagamento prevista no contrato e a data final do período de adimplemento da parcela
</t>
        </r>
      </text>
    </comment>
    <comment ref="C13" authorId="1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<sst xmlns="http://schemas.openxmlformats.org/spreadsheetml/2006/main" count="227" uniqueCount="137">
  <si>
    <t>PREFEITURA MUNICIPAL SÃO MARTINHO DA SERRA</t>
  </si>
  <si>
    <t>Planilha de Composição de Custos</t>
  </si>
  <si>
    <t>Descrição do Item</t>
  </si>
  <si>
    <t>Custo (R$/mês)</t>
  </si>
  <si>
    <t>%</t>
  </si>
  <si>
    <t>PREÇO TOTAL MENSAL COM O TRANSPORTE</t>
  </si>
  <si>
    <t>Quantitativos</t>
  </si>
  <si>
    <t>Mão-de-obra</t>
  </si>
  <si>
    <t>Quantidade</t>
  </si>
  <si>
    <t>Total de mão-de-obra</t>
  </si>
  <si>
    <t>Veículo</t>
  </si>
  <si>
    <t>1. Mão-de-obra</t>
  </si>
  <si>
    <t>1.1. Motorista Turno do Dia</t>
  </si>
  <si>
    <t>Discriminação</t>
  </si>
  <si>
    <t>Unidade</t>
  </si>
  <si>
    <t>Custo unitário</t>
  </si>
  <si>
    <t>Subtotal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</si>
  <si>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</si>
  <si>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Piso da categoria (1)</t>
  </si>
  <si>
    <t>mês</t>
  </si>
  <si>
    <t>Soma</t>
  </si>
  <si>
    <t>Encargos Sociais</t>
  </si>
  <si>
    <t>Ticket Alimentação</t>
  </si>
  <si>
    <t>Total por Motorista</t>
  </si>
  <si>
    <t>Total do Efetivo</t>
  </si>
  <si>
    <t>funcionário</t>
  </si>
  <si>
    <t>Fator de utilização</t>
  </si>
  <si>
    <t>1.2. Monitor Turno do Dia</t>
  </si>
  <si>
    <t>Total por Monitor</t>
  </si>
  <si>
    <t>Custo Mensal com Mão-de-obra (R$/mês)</t>
  </si>
  <si>
    <t>2. Veículo</t>
  </si>
  <si>
    <t>2.1. Depreciação</t>
  </si>
  <si>
    <t>unidade</t>
  </si>
  <si>
    <t>anos</t>
  </si>
  <si>
    <t>Idade do veículo</t>
  </si>
  <si>
    <t>Depreciação do veículo</t>
  </si>
  <si>
    <t>Depreciação mensal veículo</t>
  </si>
  <si>
    <t>Total do veículo</t>
  </si>
  <si>
    <t>IPVA</t>
  </si>
  <si>
    <t>isento</t>
  </si>
  <si>
    <t>Vistoria Semestral Engenheiro</t>
  </si>
  <si>
    <t>Impostos e seguros mensais</t>
  </si>
  <si>
    <t>Dias letivos =</t>
  </si>
  <si>
    <t>Quilometragem mensal</t>
  </si>
  <si>
    <t>Troca óleo motor</t>
  </si>
  <si>
    <t>Consumo</t>
  </si>
  <si>
    <t>Custo de combustível / km rodado</t>
  </si>
  <si>
    <t>km/l</t>
  </si>
  <si>
    <t>Custo mensal com combustível</t>
  </si>
  <si>
    <t>km</t>
  </si>
  <si>
    <t>Custo com consumos/km rodado</t>
  </si>
  <si>
    <t>R$/km rodado</t>
  </si>
  <si>
    <t>Custo de manutenção</t>
  </si>
  <si>
    <t>Custo do jogo de pneus</t>
  </si>
  <si>
    <t>Custo jg. compl. / km rodado</t>
  </si>
  <si>
    <t>km/jogo</t>
  </si>
  <si>
    <t>Custo mensal com pneus</t>
  </si>
  <si>
    <t>Custo Mensal com Veículo (R$/mês)</t>
  </si>
  <si>
    <t>CUSTO TOTAL MENSAL COM DESPESAS OPERACIONAIS (R$/mês)</t>
  </si>
  <si>
    <t>Benefícios e despesas indiretas</t>
  </si>
  <si>
    <t>PREÇO MENSAL TOTAL COM BDI (R$/mês)</t>
  </si>
  <si>
    <t>VALOR DO KM (R$)</t>
  </si>
  <si>
    <t>TRANSPORTE ESCOLAR</t>
  </si>
  <si>
    <t xml:space="preserve">2. Composição dos Encargos Sociais </t>
  </si>
  <si>
    <t>Código</t>
  </si>
  <si>
    <t>Descrição</t>
  </si>
  <si>
    <t>Valor</t>
  </si>
  <si>
    <t>A1</t>
  </si>
  <si>
    <t>INSS</t>
  </si>
  <si>
    <t>FGTS</t>
  </si>
  <si>
    <t>Encargos s/férias e 13 salário</t>
  </si>
  <si>
    <t>13º salário</t>
  </si>
  <si>
    <t>Referência estudo TCE</t>
  </si>
  <si>
    <t>1° Quartil</t>
  </si>
  <si>
    <t>Médio</t>
  </si>
  <si>
    <t>3° Quartil</t>
  </si>
  <si>
    <t>Administração Central</t>
  </si>
  <si>
    <t>AC</t>
  </si>
  <si>
    <t>Lucro</t>
  </si>
  <si>
    <t>L</t>
  </si>
  <si>
    <t>T</t>
  </si>
  <si>
    <t>DU</t>
  </si>
  <si>
    <t>Resultado do cálculo do BDI:</t>
  </si>
  <si>
    <t>Idade do veículo (ano)</t>
  </si>
  <si>
    <t>Depreciação Média</t>
  </si>
  <si>
    <r>
      <t xml:space="preserve">Total </t>
    </r>
    <r>
      <rPr>
        <b/>
        <u/>
        <sz val="9"/>
        <rFont val="Arial"/>
        <family val="2"/>
        <charset val="1"/>
      </rPr>
      <t>(R$)</t>
    </r>
  </si>
  <si>
    <t>Vida útil do veículo máximo admitido pela Prefeitura</t>
  </si>
  <si>
    <t>Custo de aquisição</t>
  </si>
  <si>
    <t>Férias</t>
  </si>
  <si>
    <t>Tributos - ISS</t>
  </si>
  <si>
    <t>Tributos - PIS/COFINS</t>
  </si>
  <si>
    <t>PREFEITURA MUNICIPAL</t>
  </si>
  <si>
    <t>Orçamento Sintético</t>
  </si>
  <si>
    <t>IDENTIFICAÇÃO DA EMPRESA</t>
  </si>
  <si>
    <t>Troca óleo semisintético a cada</t>
  </si>
  <si>
    <t>2.2. Impostos e Seguros</t>
  </si>
  <si>
    <t>2.3. Consumos</t>
  </si>
  <si>
    <t>2.5. Pneus</t>
  </si>
  <si>
    <t>Licenciamento - Expedição de CRVLe</t>
  </si>
  <si>
    <t>Vistoria Veículo Grande</t>
  </si>
  <si>
    <t>3. Equipamentos</t>
  </si>
  <si>
    <t>Assento de Elevação de segurança para veículo</t>
  </si>
  <si>
    <t>Custo mensal com equipamentos</t>
  </si>
  <si>
    <t>4. Benefícios e Despesas Indiretas - BDI</t>
  </si>
  <si>
    <t>Custo mensal com BDI</t>
  </si>
  <si>
    <t xml:space="preserve">Total </t>
  </si>
  <si>
    <t>-</t>
  </si>
  <si>
    <t>Quilometragem Total da linha</t>
  </si>
  <si>
    <t>Quilometragem da linha</t>
  </si>
  <si>
    <t>Quilometragem morta</t>
  </si>
  <si>
    <t>Obs - campos marcados em azul são os campos editáveis devem ser preenchidos conforme realidade de cada fornecedor</t>
  </si>
  <si>
    <t>Cadeirinha infantil de segurança para veículo</t>
  </si>
  <si>
    <t>4. Depreciação Referencial TCE/RS (%)</t>
  </si>
  <si>
    <t>3. Composição do BDI - Benefícios e Despesas Indiretas</t>
  </si>
  <si>
    <t>B9</t>
  </si>
  <si>
    <t>C3</t>
  </si>
  <si>
    <t>B4</t>
  </si>
  <si>
    <t>A8</t>
  </si>
  <si>
    <t>SOMA A1+A8+B9+C3+B4</t>
  </si>
  <si>
    <t xml:space="preserve">Custo Mens </t>
  </si>
  <si>
    <r>
      <t>2.4. Manutenção (</t>
    </r>
    <r>
      <rPr>
        <sz val="9"/>
        <rFont val="Arial"/>
        <family val="2"/>
      </rPr>
      <t>COMB + ÓLEO +PNEUS+LIMPEZA/CONSERVAÇÃO)</t>
    </r>
  </si>
  <si>
    <t>1.2  Monitor Turno do Dia</t>
  </si>
  <si>
    <t>Item</t>
  </si>
  <si>
    <t>Qtd</t>
  </si>
  <si>
    <t>Valor Uni</t>
  </si>
  <si>
    <t>Valor final</t>
  </si>
  <si>
    <t>Custo óleo motor</t>
  </si>
  <si>
    <t>Custo filtro de óleo</t>
  </si>
  <si>
    <t>Custo filtro de combustível</t>
  </si>
  <si>
    <t>Custo mensal óleo motor</t>
  </si>
  <si>
    <t>Custo mensal com troca filtro de óleo</t>
  </si>
  <si>
    <t>Custo mensal com troca filtro de combustível</t>
  </si>
  <si>
    <t>Custo mensal com troca filtro de ar</t>
  </si>
  <si>
    <t>Custo filtro de ar</t>
  </si>
  <si>
    <t>Transporte Escolar -  Itinerário 09 - Zona Urbana de São Martinho da Serra, Perau Novo, Ibicuí, Itambé, Água Negra, Campinas, Escola de Campinas.</t>
  </si>
  <si>
    <t xml:space="preserve">Veículo compatível p/transporte com lotação mínima de 44 (lugares) onibus - Combustivel  Óleo </t>
  </si>
  <si>
    <t>Os códigos acima têm sua referência na planilha do CAGED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</si>
</sst>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\-??_);_(@_)"/>
    <numFmt numFmtId="165" formatCode="&quot;R$ &quot;#,##0.00"/>
    <numFmt numFmtId="166" formatCode="&quot;R$ &quot;#,##0.00_);&quot;(R$ &quot;#,##0.00\)"/>
    <numFmt numFmtId="167" formatCode="_(* #,##0_);_(* \(#,##0\);_(* \-??_);_(@_)"/>
    <numFmt numFmtId="168" formatCode="_(* #,##0.0000_);_(* \(#,##0.0000\);_(* \-??_);_(@_)"/>
    <numFmt numFmtId="169" formatCode="_-* #,##0.00_-;\-* #,##0.00_-;_-* \-??_-;_-@_-"/>
    <numFmt numFmtId="170" formatCode="_(* #,##0.000_);_(* \(#,##0.000\);_(* \-??_);_(@_)"/>
    <numFmt numFmtId="171" formatCode="d/m/yyyy"/>
  </numFmts>
  <fonts count="33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Arial"/>
      <family val="2"/>
      <charset val="1"/>
    </font>
    <font>
      <sz val="10"/>
      <name val="Arial"/>
      <family val="2"/>
    </font>
    <font>
      <u/>
      <sz val="10"/>
      <name val="Arial"/>
      <family val="2"/>
      <charset val="1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0"/>
      <color theme="0" tint="-4.9989318521683403E-2"/>
      <name val="Arial"/>
      <family val="2"/>
      <charset val="1"/>
    </font>
    <font>
      <sz val="10"/>
      <color theme="0" tint="-4.9989318521683403E-2"/>
      <name val="Arial"/>
      <family val="2"/>
      <charset val="1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0"/>
      <name val="Arial"/>
      <family val="2"/>
    </font>
    <font>
      <b/>
      <i/>
      <sz val="10"/>
      <color rgb="FFFF0000"/>
      <name val="Arial"/>
      <family val="2"/>
    </font>
    <font>
      <b/>
      <sz val="10"/>
      <color rgb="FF000000"/>
      <name val="Arial"/>
      <family val="2"/>
      <charset val="1"/>
    </font>
    <font>
      <sz val="9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DDD9C3"/>
        <bgColor rgb="FFD9D9D9"/>
      </patternFill>
    </fill>
    <fill>
      <patternFill patternType="solid">
        <fgColor theme="0"/>
        <bgColor rgb="FFEEECE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6" fillId="0" borderId="0" applyBorder="0" applyProtection="0"/>
    <xf numFmtId="9" fontId="16" fillId="0" borderId="0" applyBorder="0" applyProtection="0"/>
    <xf numFmtId="0" fontId="10" fillId="0" borderId="0" applyBorder="0" applyProtection="0"/>
  </cellStyleXfs>
  <cellXfs count="277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4" fontId="1" fillId="0" borderId="0" xfId="0" applyNumberFormat="1" applyFont="1" applyBorder="1" applyAlignment="1">
      <alignment vertical="center"/>
    </xf>
    <xf numFmtId="164" fontId="4" fillId="0" borderId="0" xfId="1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164" fontId="0" fillId="0" borderId="0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2" fillId="0" borderId="0" xfId="1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10" fillId="0" borderId="0" xfId="3" applyFont="1" applyBorder="1" applyAlignment="1" applyProtection="1">
      <alignment vertical="center"/>
    </xf>
    <xf numFmtId="0" fontId="1" fillId="0" borderId="0" xfId="0" applyFont="1"/>
    <xf numFmtId="0" fontId="1" fillId="0" borderId="0" xfId="0" applyFont="1" applyBorder="1"/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0" fontId="13" fillId="0" borderId="0" xfId="0" applyNumberFormat="1" applyFont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10" fontId="12" fillId="0" borderId="0" xfId="0" applyNumberFormat="1" applyFont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justify" vertical="center"/>
    </xf>
    <xf numFmtId="0" fontId="10" fillId="0" borderId="0" xfId="3" applyFont="1" applyBorder="1" applyAlignment="1" applyProtection="1">
      <alignment horizontal="left" vertical="center"/>
    </xf>
    <xf numFmtId="0" fontId="14" fillId="0" borderId="0" xfId="0" applyFont="1" applyBorder="1"/>
    <xf numFmtId="0" fontId="12" fillId="0" borderId="0" xfId="0" applyFont="1" applyBorder="1" applyAlignment="1">
      <alignment horizontal="right" vertic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4" fontId="0" fillId="0" borderId="4" xfId="1" applyFont="1" applyFill="1" applyBorder="1" applyAlignment="1" applyProtection="1">
      <alignment vertical="center"/>
    </xf>
    <xf numFmtId="164" fontId="2" fillId="0" borderId="6" xfId="1" applyFont="1" applyFill="1" applyBorder="1" applyAlignment="1" applyProtection="1">
      <alignment horizontal="center" vertical="center"/>
    </xf>
    <xf numFmtId="164" fontId="0" fillId="0" borderId="7" xfId="1" applyFont="1" applyFill="1" applyBorder="1" applyAlignment="1" applyProtection="1">
      <alignment vertical="center"/>
    </xf>
    <xf numFmtId="164" fontId="2" fillId="0" borderId="7" xfId="1" applyFont="1" applyFill="1" applyBorder="1" applyAlignment="1" applyProtection="1">
      <alignment vertical="center"/>
    </xf>
    <xf numFmtId="164" fontId="2" fillId="0" borderId="8" xfId="1" applyFont="1" applyFill="1" applyBorder="1" applyAlignment="1" applyProtection="1">
      <alignment vertical="center"/>
    </xf>
    <xf numFmtId="164" fontId="2" fillId="0" borderId="9" xfId="1" applyFont="1" applyFill="1" applyBorder="1" applyAlignment="1" applyProtection="1">
      <alignment horizontal="center" vertical="center"/>
    </xf>
    <xf numFmtId="164" fontId="2" fillId="0" borderId="10" xfId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>
      <alignment vertical="center"/>
    </xf>
    <xf numFmtId="164" fontId="2" fillId="0" borderId="11" xfId="1" applyFont="1" applyFill="1" applyBorder="1" applyAlignment="1" applyProtection="1">
      <alignment vertical="center"/>
    </xf>
    <xf numFmtId="165" fontId="2" fillId="0" borderId="12" xfId="0" applyNumberFormat="1" applyFont="1" applyFill="1" applyBorder="1" applyAlignment="1">
      <alignment vertical="center"/>
    </xf>
    <xf numFmtId="10" fontId="2" fillId="0" borderId="13" xfId="2" applyNumberFormat="1" applyFont="1" applyFill="1" applyBorder="1" applyAlignment="1" applyProtection="1">
      <alignment vertical="center"/>
    </xf>
    <xf numFmtId="164" fontId="0" fillId="0" borderId="10" xfId="1" applyFont="1" applyFill="1" applyBorder="1" applyAlignment="1" applyProtection="1">
      <alignment vertical="center"/>
    </xf>
    <xf numFmtId="164" fontId="0" fillId="0" borderId="11" xfId="0" applyNumberFormat="1" applyFill="1" applyBorder="1" applyAlignment="1">
      <alignment vertical="center"/>
    </xf>
    <xf numFmtId="164" fontId="0" fillId="0" borderId="11" xfId="1" applyFont="1" applyFill="1" applyBorder="1" applyAlignment="1" applyProtection="1">
      <alignment vertical="center"/>
    </xf>
    <xf numFmtId="165" fontId="0" fillId="0" borderId="12" xfId="0" applyNumberFormat="1" applyFill="1" applyBorder="1" applyAlignment="1">
      <alignment vertical="center"/>
    </xf>
    <xf numFmtId="10" fontId="0" fillId="0" borderId="13" xfId="2" applyNumberFormat="1" applyFont="1" applyFill="1" applyBorder="1" applyAlignment="1" applyProtection="1">
      <alignment vertical="center"/>
    </xf>
    <xf numFmtId="164" fontId="2" fillId="0" borderId="10" xfId="1" applyFont="1" applyFill="1" applyBorder="1" applyAlignment="1" applyProtection="1">
      <alignment horizontal="left" vertical="center"/>
    </xf>
    <xf numFmtId="4" fontId="2" fillId="0" borderId="11" xfId="0" applyNumberFormat="1" applyFont="1" applyFill="1" applyBorder="1" applyAlignment="1">
      <alignment horizontal="center" vertical="center"/>
    </xf>
    <xf numFmtId="164" fontId="1" fillId="0" borderId="10" xfId="1" applyFont="1" applyFill="1" applyBorder="1" applyAlignment="1" applyProtection="1">
      <alignment horizontal="left" vertical="center"/>
    </xf>
    <xf numFmtId="4" fontId="0" fillId="0" borderId="11" xfId="0" applyNumberFormat="1" applyFill="1" applyBorder="1" applyAlignment="1">
      <alignment horizontal="center" vertical="center"/>
    </xf>
    <xf numFmtId="10" fontId="1" fillId="0" borderId="13" xfId="2" applyNumberFormat="1" applyFont="1" applyFill="1" applyBorder="1" applyAlignment="1" applyProtection="1">
      <alignment vertical="center"/>
    </xf>
    <xf numFmtId="164" fontId="2" fillId="0" borderId="14" xfId="1" applyFont="1" applyFill="1" applyBorder="1" applyAlignment="1" applyProtection="1">
      <alignment horizontal="left" vertical="center"/>
    </xf>
    <xf numFmtId="4" fontId="2" fillId="0" borderId="15" xfId="0" applyNumberFormat="1" applyFont="1" applyFill="1" applyBorder="1" applyAlignment="1">
      <alignment horizontal="center" vertical="center"/>
    </xf>
    <xf numFmtId="164" fontId="2" fillId="0" borderId="15" xfId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7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64" fontId="7" fillId="0" borderId="24" xfId="1" applyFont="1" applyFill="1" applyBorder="1" applyAlignment="1" applyProtection="1">
      <alignment horizontal="center" vertical="center"/>
    </xf>
    <xf numFmtId="164" fontId="7" fillId="0" borderId="25" xfId="1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164" fontId="1" fillId="0" borderId="26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vertical="center"/>
    </xf>
    <xf numFmtId="164" fontId="2" fillId="0" borderId="0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horizontal="center" vertical="center"/>
    </xf>
    <xf numFmtId="164" fontId="2" fillId="0" borderId="0" xfId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1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right" vertical="center"/>
    </xf>
    <xf numFmtId="164" fontId="2" fillId="0" borderId="27" xfId="1" applyFont="1" applyFill="1" applyBorder="1" applyAlignment="1" applyProtection="1">
      <alignment horizontal="center" vertical="center"/>
    </xf>
    <xf numFmtId="168" fontId="1" fillId="0" borderId="0" xfId="1" applyNumberFormat="1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28" xfId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64" fontId="2" fillId="0" borderId="5" xfId="1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164" fontId="7" fillId="0" borderId="30" xfId="1" applyFont="1" applyFill="1" applyBorder="1" applyAlignment="1" applyProtection="1">
      <alignment horizontal="center" vertical="center"/>
    </xf>
    <xf numFmtId="3" fontId="1" fillId="0" borderId="0" xfId="0" applyNumberFormat="1" applyFont="1" applyFill="1" applyAlignment="1">
      <alignment vertical="center"/>
    </xf>
    <xf numFmtId="164" fontId="1" fillId="0" borderId="12" xfId="1" applyFont="1" applyFill="1" applyBorder="1" applyAlignment="1" applyProtection="1">
      <alignment vertical="center"/>
    </xf>
    <xf numFmtId="0" fontId="1" fillId="0" borderId="31" xfId="0" applyFont="1" applyFill="1" applyBorder="1" applyAlignment="1">
      <alignment vertical="center"/>
    </xf>
    <xf numFmtId="4" fontId="1" fillId="0" borderId="12" xfId="0" applyNumberFormat="1" applyFont="1" applyFill="1" applyBorder="1" applyAlignment="1">
      <alignment vertical="center"/>
    </xf>
    <xf numFmtId="164" fontId="11" fillId="0" borderId="0" xfId="1" applyFont="1" applyFill="1" applyBorder="1" applyAlignment="1" applyProtection="1">
      <alignment vertical="center"/>
    </xf>
    <xf numFmtId="167" fontId="1" fillId="0" borderId="12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Font="1" applyFill="1" applyBorder="1" applyAlignment="1" applyProtection="1">
      <alignment vertical="center"/>
    </xf>
    <xf numFmtId="171" fontId="6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/>
    <xf numFmtId="0" fontId="4" fillId="0" borderId="0" xfId="0" applyFont="1" applyFill="1" applyBorder="1"/>
    <xf numFmtId="9" fontId="4" fillId="0" borderId="33" xfId="2" applyFont="1" applyFill="1" applyBorder="1" applyAlignment="1" applyProtection="1"/>
    <xf numFmtId="9" fontId="4" fillId="0" borderId="12" xfId="2" applyFont="1" applyFill="1" applyBorder="1" applyAlignment="1" applyProtection="1">
      <alignment horizontal="center"/>
    </xf>
    <xf numFmtId="9" fontId="4" fillId="0" borderId="19" xfId="2" applyFont="1" applyFill="1" applyBorder="1" applyAlignment="1" applyProtection="1"/>
    <xf numFmtId="0" fontId="4" fillId="0" borderId="22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center" vertical="center"/>
    </xf>
    <xf numFmtId="10" fontId="4" fillId="0" borderId="33" xfId="2" applyNumberFormat="1" applyFont="1" applyFill="1" applyBorder="1" applyAlignment="1" applyProtection="1">
      <alignment horizontal="right"/>
    </xf>
    <xf numFmtId="10" fontId="4" fillId="0" borderId="12" xfId="2" applyNumberFormat="1" applyFont="1" applyFill="1" applyBorder="1" applyAlignment="1" applyProtection="1">
      <alignment horizontal="right"/>
    </xf>
    <xf numFmtId="10" fontId="4" fillId="0" borderId="19" xfId="2" applyNumberFormat="1" applyFont="1" applyFill="1" applyBorder="1" applyAlignment="1" applyProtection="1">
      <alignment horizontal="right"/>
    </xf>
    <xf numFmtId="0" fontId="4" fillId="0" borderId="3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/>
    </xf>
    <xf numFmtId="0" fontId="4" fillId="0" borderId="19" xfId="0" applyFont="1" applyFill="1" applyBorder="1"/>
    <xf numFmtId="0" fontId="4" fillId="0" borderId="33" xfId="0" applyFont="1" applyFill="1" applyBorder="1"/>
    <xf numFmtId="0" fontId="5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10" fontId="4" fillId="0" borderId="34" xfId="2" applyNumberFormat="1" applyFont="1" applyFill="1" applyBorder="1" applyAlignment="1" applyProtection="1">
      <alignment horizontal="right"/>
    </xf>
    <xf numFmtId="10" fontId="4" fillId="0" borderId="35" xfId="2" applyNumberFormat="1" applyFont="1" applyFill="1" applyBorder="1" applyAlignment="1" applyProtection="1">
      <alignment horizontal="right"/>
    </xf>
    <xf numFmtId="10" fontId="4" fillId="0" borderId="23" xfId="2" applyNumberFormat="1" applyFont="1" applyFill="1" applyBorder="1" applyAlignment="1" applyProtection="1">
      <alignment horizontal="right"/>
    </xf>
    <xf numFmtId="0" fontId="12" fillId="0" borderId="33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10" fontId="13" fillId="0" borderId="2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right" vertical="center"/>
    </xf>
    <xf numFmtId="0" fontId="18" fillId="0" borderId="33" xfId="0" applyFont="1" applyFill="1" applyBorder="1" applyAlignment="1">
      <alignment horizontal="left" vertical="center"/>
    </xf>
    <xf numFmtId="0" fontId="18" fillId="0" borderId="34" xfId="0" applyFont="1" applyFill="1" applyBorder="1" applyAlignment="1">
      <alignment horizontal="left" vertical="center"/>
    </xf>
    <xf numFmtId="167" fontId="1" fillId="0" borderId="12" xfId="1" applyNumberFormat="1" applyFont="1" applyFill="1" applyBorder="1" applyAlignment="1" applyProtection="1">
      <alignment vertical="center"/>
    </xf>
    <xf numFmtId="164" fontId="1" fillId="0" borderId="12" xfId="1" applyNumberFormat="1" applyFont="1" applyFill="1" applyBorder="1" applyAlignment="1" applyProtection="1">
      <alignment vertical="center"/>
    </xf>
    <xf numFmtId="164" fontId="1" fillId="4" borderId="12" xfId="1" applyFont="1" applyFill="1" applyBorder="1" applyAlignment="1" applyProtection="1">
      <alignment horizontal="center" vertical="center"/>
    </xf>
    <xf numFmtId="164" fontId="1" fillId="6" borderId="12" xfId="1" applyFont="1" applyFill="1" applyBorder="1" applyAlignment="1" applyProtection="1">
      <alignment horizontal="center" vertical="center"/>
    </xf>
    <xf numFmtId="164" fontId="1" fillId="6" borderId="26" xfId="1" applyFont="1" applyFill="1" applyBorder="1" applyAlignment="1" applyProtection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164" fontId="1" fillId="6" borderId="12" xfId="1" applyFont="1" applyFill="1" applyBorder="1" applyAlignment="1" applyProtection="1">
      <alignment vertical="center"/>
    </xf>
    <xf numFmtId="164" fontId="1" fillId="6" borderId="26" xfId="1" applyFont="1" applyFill="1" applyBorder="1" applyAlignment="1" applyProtection="1">
      <alignment vertical="center"/>
    </xf>
    <xf numFmtId="164" fontId="1" fillId="0" borderId="26" xfId="1" applyFont="1" applyFill="1" applyBorder="1" applyAlignment="1" applyProtection="1">
      <alignment vertical="center"/>
    </xf>
    <xf numFmtId="170" fontId="1" fillId="0" borderId="26" xfId="1" applyNumberFormat="1" applyFont="1" applyFill="1" applyBorder="1" applyAlignment="1" applyProtection="1">
      <alignment vertical="center"/>
    </xf>
    <xf numFmtId="3" fontId="1" fillId="6" borderId="12" xfId="0" applyNumberFormat="1" applyFont="1" applyFill="1" applyBorder="1" applyAlignment="1">
      <alignment horizontal="center" vertical="center"/>
    </xf>
    <xf numFmtId="164" fontId="7" fillId="0" borderId="18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horizontal="center" vertical="center"/>
    </xf>
    <xf numFmtId="0" fontId="2" fillId="9" borderId="14" xfId="0" applyFont="1" applyFill="1" applyBorder="1" applyAlignment="1">
      <alignment vertical="center"/>
    </xf>
    <xf numFmtId="0" fontId="2" fillId="9" borderId="15" xfId="0" applyFont="1" applyFill="1" applyBorder="1" applyAlignment="1">
      <alignment vertical="center"/>
    </xf>
    <xf numFmtId="164" fontId="2" fillId="9" borderId="15" xfId="1" applyFont="1" applyFill="1" applyBorder="1" applyAlignment="1" applyProtection="1">
      <alignment vertical="center"/>
    </xf>
    <xf numFmtId="164" fontId="2" fillId="9" borderId="27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vertical="center"/>
    </xf>
    <xf numFmtId="164" fontId="21" fillId="0" borderId="10" xfId="1" applyFont="1" applyFill="1" applyBorder="1" applyAlignment="1" applyProtection="1">
      <alignment horizontal="left" vertical="center"/>
    </xf>
    <xf numFmtId="0" fontId="22" fillId="8" borderId="14" xfId="0" applyFont="1" applyFill="1" applyBorder="1" applyAlignment="1">
      <alignment vertical="center"/>
    </xf>
    <xf numFmtId="0" fontId="23" fillId="8" borderId="15" xfId="0" applyFont="1" applyFill="1" applyBorder="1" applyAlignment="1">
      <alignment vertical="center"/>
    </xf>
    <xf numFmtId="164" fontId="23" fillId="8" borderId="15" xfId="1" applyFont="1" applyFill="1" applyBorder="1" applyAlignment="1" applyProtection="1">
      <alignment vertical="center"/>
    </xf>
    <xf numFmtId="164" fontId="23" fillId="8" borderId="27" xfId="1" applyFont="1" applyFill="1" applyBorder="1" applyAlignment="1" applyProtection="1">
      <alignment vertical="center"/>
    </xf>
    <xf numFmtId="164" fontId="22" fillId="8" borderId="5" xfId="1" applyFont="1" applyFill="1" applyBorder="1" applyAlignment="1" applyProtection="1">
      <alignment vertical="center"/>
    </xf>
    <xf numFmtId="0" fontId="2" fillId="7" borderId="14" xfId="0" applyFont="1" applyFill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7" borderId="15" xfId="1" applyFont="1" applyFill="1" applyBorder="1" applyAlignment="1" applyProtection="1">
      <alignment vertical="center"/>
    </xf>
    <xf numFmtId="164" fontId="1" fillId="7" borderId="27" xfId="1" applyFont="1" applyFill="1" applyBorder="1" applyAlignment="1" applyProtection="1">
      <alignment vertical="center"/>
    </xf>
    <xf numFmtId="164" fontId="2" fillId="7" borderId="5" xfId="1" applyFont="1" applyFill="1" applyBorder="1" applyAlignment="1" applyProtection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10" fontId="12" fillId="5" borderId="19" xfId="0" applyNumberFormat="1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left" vertical="center"/>
    </xf>
    <xf numFmtId="10" fontId="18" fillId="5" borderId="19" xfId="0" applyNumberFormat="1" applyFont="1" applyFill="1" applyBorder="1" applyAlignment="1">
      <alignment horizontal="center" vertical="center"/>
    </xf>
    <xf numFmtId="10" fontId="18" fillId="5" borderId="23" xfId="0" applyNumberFormat="1" applyFont="1" applyFill="1" applyBorder="1" applyAlignment="1">
      <alignment horizontal="center" vertical="center"/>
    </xf>
    <xf numFmtId="10" fontId="18" fillId="5" borderId="40" xfId="0" applyNumberFormat="1" applyFont="1" applyFill="1" applyBorder="1" applyAlignment="1">
      <alignment horizontal="center" vertical="center"/>
    </xf>
    <xf numFmtId="10" fontId="4" fillId="0" borderId="36" xfId="0" applyNumberFormat="1" applyFont="1" applyFill="1" applyBorder="1"/>
    <xf numFmtId="10" fontId="4" fillId="0" borderId="28" xfId="0" applyNumberFormat="1" applyFont="1" applyFill="1" applyBorder="1" applyAlignment="1">
      <alignment horizontal="center"/>
    </xf>
    <xf numFmtId="10" fontId="4" fillId="0" borderId="37" xfId="0" applyNumberFormat="1" applyFont="1" applyFill="1" applyBorder="1"/>
    <xf numFmtId="2" fontId="5" fillId="5" borderId="27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vertical="center"/>
    </xf>
    <xf numFmtId="10" fontId="0" fillId="0" borderId="12" xfId="2" applyNumberFormat="1" applyFont="1" applyFill="1" applyBorder="1" applyAlignment="1" applyProtection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164" fontId="1" fillId="0" borderId="15" xfId="1" applyFont="1" applyFill="1" applyBorder="1" applyAlignment="1" applyProtection="1">
      <alignment horizontal="right" vertical="center"/>
    </xf>
    <xf numFmtId="168" fontId="1" fillId="0" borderId="25" xfId="1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>
      <alignment vertical="center"/>
    </xf>
    <xf numFmtId="164" fontId="1" fillId="0" borderId="28" xfId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4" fontId="7" fillId="0" borderId="27" xfId="1" applyFont="1" applyFill="1" applyBorder="1" applyAlignment="1" applyProtection="1">
      <alignment horizontal="center" vertical="center"/>
    </xf>
    <xf numFmtId="164" fontId="1" fillId="0" borderId="41" xfId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9" fontId="2" fillId="0" borderId="5" xfId="2" applyFont="1" applyFill="1" applyBorder="1" applyAlignment="1" applyProtection="1">
      <alignment vertical="center"/>
    </xf>
    <xf numFmtId="168" fontId="1" fillId="0" borderId="24" xfId="1" applyNumberFormat="1" applyFont="1" applyFill="1" applyBorder="1" applyAlignment="1" applyProtection="1">
      <alignment vertical="center"/>
    </xf>
    <xf numFmtId="4" fontId="1" fillId="0" borderId="42" xfId="0" applyNumberFormat="1" applyFont="1" applyFill="1" applyBorder="1" applyAlignment="1">
      <alignment vertical="center"/>
    </xf>
    <xf numFmtId="164" fontId="27" fillId="0" borderId="0" xfId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vertical="center"/>
    </xf>
    <xf numFmtId="9" fontId="2" fillId="0" borderId="0" xfId="2" applyFont="1" applyFill="1" applyBorder="1" applyAlignment="1" applyProtection="1">
      <alignment vertical="center"/>
    </xf>
    <xf numFmtId="164" fontId="28" fillId="0" borderId="0" xfId="1" applyFont="1" applyFill="1" applyBorder="1" applyAlignment="1" applyProtection="1">
      <alignment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right" vertical="center"/>
    </xf>
    <xf numFmtId="0" fontId="1" fillId="0" borderId="31" xfId="0" applyFont="1" applyFill="1" applyBorder="1" applyAlignment="1">
      <alignment horizontal="center" vertical="center"/>
    </xf>
    <xf numFmtId="164" fontId="1" fillId="0" borderId="11" xfId="1" applyNumberFormat="1" applyFont="1" applyFill="1" applyBorder="1" applyAlignment="1" applyProtection="1">
      <alignment vertical="center"/>
    </xf>
    <xf numFmtId="43" fontId="1" fillId="0" borderId="11" xfId="1" applyNumberFormat="1" applyFont="1" applyFill="1" applyBorder="1" applyAlignment="1" applyProtection="1">
      <alignment vertical="center"/>
    </xf>
    <xf numFmtId="3" fontId="1" fillId="0" borderId="1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10" fontId="4" fillId="6" borderId="19" xfId="0" applyNumberFormat="1" applyFont="1" applyFill="1" applyBorder="1" applyAlignment="1">
      <alignment horizontal="center" vertical="center"/>
    </xf>
    <xf numFmtId="10" fontId="4" fillId="6" borderId="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10" borderId="28" xfId="1" applyFont="1" applyFill="1" applyBorder="1" applyAlignment="1" applyProtection="1">
      <alignment horizontal="center" vertical="center"/>
    </xf>
    <xf numFmtId="164" fontId="1" fillId="0" borderId="45" xfId="1" applyFont="1" applyFill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1" fillId="6" borderId="12" xfId="0" applyFont="1" applyFill="1" applyBorder="1" applyAlignment="1">
      <alignment vertical="center"/>
    </xf>
    <xf numFmtId="4" fontId="1" fillId="6" borderId="26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/>
    </xf>
    <xf numFmtId="164" fontId="2" fillId="0" borderId="38" xfId="1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6" fillId="0" borderId="5" xfId="1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center"/>
    </xf>
    <xf numFmtId="0" fontId="2" fillId="9" borderId="15" xfId="0" applyFont="1" applyFill="1" applyBorder="1" applyAlignment="1">
      <alignment horizontal="left" vertical="center"/>
    </xf>
    <xf numFmtId="0" fontId="2" fillId="9" borderId="27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164" fontId="6" fillId="0" borderId="14" xfId="1" applyFont="1" applyFill="1" applyBorder="1" applyAlignment="1" applyProtection="1">
      <alignment horizontal="center" vertical="center"/>
    </xf>
    <xf numFmtId="164" fontId="6" fillId="0" borderId="15" xfId="1" applyFont="1" applyFill="1" applyBorder="1" applyAlignment="1" applyProtection="1">
      <alignment horizontal="center" vertical="center"/>
    </xf>
    <xf numFmtId="164" fontId="6" fillId="0" borderId="27" xfId="1" applyFont="1" applyFill="1" applyBorder="1" applyAlignment="1" applyProtection="1">
      <alignment horizontal="center" vertical="center"/>
    </xf>
    <xf numFmtId="164" fontId="21" fillId="0" borderId="17" xfId="1" applyFont="1" applyFill="1" applyBorder="1" applyAlignment="1" applyProtection="1">
      <alignment horizontal="center" vertical="center"/>
    </xf>
    <xf numFmtId="164" fontId="21" fillId="0" borderId="25" xfId="1" applyFont="1" applyFill="1" applyBorder="1" applyAlignment="1" applyProtection="1">
      <alignment horizontal="center" vertical="center"/>
    </xf>
    <xf numFmtId="1" fontId="1" fillId="0" borderId="17" xfId="1" applyNumberFormat="1" applyFont="1" applyFill="1" applyBorder="1" applyAlignment="1" applyProtection="1">
      <alignment horizontal="center" vertical="center"/>
    </xf>
    <xf numFmtId="1" fontId="1" fillId="0" borderId="25" xfId="1" applyNumberFormat="1" applyFont="1" applyFill="1" applyBorder="1" applyAlignment="1" applyProtection="1">
      <alignment horizontal="center" vertical="center"/>
    </xf>
    <xf numFmtId="164" fontId="2" fillId="0" borderId="14" xfId="1" applyFont="1" applyFill="1" applyBorder="1" applyAlignment="1" applyProtection="1">
      <alignment horizontal="center" vertical="center" wrapText="1"/>
    </xf>
    <xf numFmtId="164" fontId="2" fillId="0" borderId="15" xfId="1" applyFont="1" applyFill="1" applyBorder="1" applyAlignment="1" applyProtection="1">
      <alignment horizontal="center" vertical="center" wrapText="1"/>
    </xf>
    <xf numFmtId="164" fontId="2" fillId="0" borderId="27" xfId="1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164" fontId="2" fillId="0" borderId="8" xfId="1" applyFont="1" applyFill="1" applyBorder="1" applyAlignment="1" applyProtection="1">
      <alignment horizontal="center" vertical="center"/>
    </xf>
    <xf numFmtId="164" fontId="2" fillId="0" borderId="43" xfId="1" applyFont="1" applyFill="1" applyBorder="1" applyAlignment="1" applyProtection="1">
      <alignment horizontal="center" vertical="center"/>
    </xf>
    <xf numFmtId="1" fontId="1" fillId="0" borderId="12" xfId="1" applyNumberFormat="1" applyFont="1" applyFill="1" applyBorder="1" applyAlignment="1" applyProtection="1">
      <alignment horizontal="center" vertical="center"/>
    </xf>
    <xf numFmtId="1" fontId="1" fillId="0" borderId="28" xfId="1" applyNumberFormat="1" applyFont="1" applyFill="1" applyBorder="1" applyAlignment="1" applyProtection="1">
      <alignment horizontal="center" vertical="center"/>
    </xf>
    <xf numFmtId="1" fontId="2" fillId="0" borderId="15" xfId="1" applyNumberFormat="1" applyFont="1" applyFill="1" applyBorder="1" applyAlignment="1" applyProtection="1">
      <alignment horizontal="center" vertical="center"/>
    </xf>
    <xf numFmtId="1" fontId="2" fillId="0" borderId="27" xfId="1" applyNumberFormat="1" applyFont="1" applyFill="1" applyBorder="1" applyAlignment="1" applyProtection="1">
      <alignment horizontal="center" vertical="center"/>
    </xf>
    <xf numFmtId="164" fontId="1" fillId="0" borderId="28" xfId="1" applyFont="1" applyFill="1" applyBorder="1" applyAlignment="1" applyProtection="1">
      <alignment horizontal="left" vertical="center"/>
    </xf>
    <xf numFmtId="164" fontId="1" fillId="0" borderId="12" xfId="1" applyFont="1" applyFill="1" applyBorder="1" applyAlignment="1" applyProtection="1">
      <alignment horizontal="left" vertical="center"/>
    </xf>
    <xf numFmtId="164" fontId="2" fillId="0" borderId="14" xfId="1" applyFont="1" applyFill="1" applyBorder="1" applyAlignment="1" applyProtection="1">
      <alignment horizontal="left" vertical="center"/>
    </xf>
    <xf numFmtId="164" fontId="2" fillId="0" borderId="15" xfId="1" applyFont="1" applyFill="1" applyBorder="1" applyAlignment="1" applyProtection="1">
      <alignment horizontal="left" vertical="center"/>
    </xf>
    <xf numFmtId="164" fontId="2" fillId="0" borderId="27" xfId="1" applyFont="1" applyFill="1" applyBorder="1" applyAlignment="1" applyProtection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5" fillId="0" borderId="32" xfId="2" applyFont="1" applyFill="1" applyBorder="1" applyAlignment="1" applyProtection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MJ170"/>
  <sheetViews>
    <sheetView tabSelected="1" view="pageBreakPreview" topLeftCell="A32" zoomScaleNormal="100" zoomScaleSheetLayoutView="100" zoomScalePageLayoutView="98" workbookViewId="0">
      <selection activeCell="C93" sqref="C93"/>
    </sheetView>
  </sheetViews>
  <sheetFormatPr defaultColWidth="9.140625" defaultRowHeight="12.75" x14ac:dyDescent="0.2"/>
  <cols>
    <col min="1" max="1" width="44.5703125" style="1" customWidth="1"/>
    <col min="2" max="2" width="16" style="1" customWidth="1"/>
    <col min="3" max="3" width="14" style="1" customWidth="1"/>
    <col min="4" max="4" width="14.7109375" style="2" customWidth="1"/>
    <col min="5" max="5" width="15.42578125" style="2" customWidth="1"/>
    <col min="6" max="6" width="18.28515625" style="2" customWidth="1"/>
    <col min="7" max="7" width="28.140625" style="2" customWidth="1"/>
    <col min="8" max="8" width="9.140625" style="1"/>
    <col min="9" max="9" width="14.5703125" style="1" customWidth="1"/>
    <col min="10" max="10" width="13.42578125" style="1" customWidth="1"/>
    <col min="11" max="1024" width="9.140625" style="1"/>
  </cols>
  <sheetData>
    <row r="1" spans="1:7" x14ac:dyDescent="0.2">
      <c r="A1" s="233" t="s">
        <v>0</v>
      </c>
      <c r="B1" s="233"/>
      <c r="C1" s="233"/>
      <c r="D1" s="233"/>
      <c r="E1" s="233"/>
      <c r="F1" s="233"/>
    </row>
    <row r="2" spans="1:7" x14ac:dyDescent="0.2">
      <c r="A2" s="3"/>
    </row>
    <row r="3" spans="1:7" s="5" customFormat="1" ht="35.85" customHeight="1" x14ac:dyDescent="0.2">
      <c r="A3" s="234" t="s">
        <v>134</v>
      </c>
      <c r="B3" s="234"/>
      <c r="C3" s="234"/>
      <c r="D3" s="234"/>
      <c r="E3" s="234"/>
      <c r="F3" s="234"/>
      <c r="G3" s="4"/>
    </row>
    <row r="4" spans="1:7" s="5" customFormat="1" ht="21.75" customHeight="1" x14ac:dyDescent="0.2">
      <c r="A4" s="235" t="s">
        <v>1</v>
      </c>
      <c r="B4" s="235"/>
      <c r="C4" s="235"/>
      <c r="D4" s="235"/>
      <c r="E4" s="235"/>
      <c r="F4" s="235"/>
      <c r="G4" s="4"/>
    </row>
    <row r="5" spans="1:7" s="7" customFormat="1" ht="10.9" customHeight="1" x14ac:dyDescent="0.2">
      <c r="A5" s="31"/>
      <c r="B5" s="32"/>
      <c r="C5" s="32"/>
      <c r="D5" s="33"/>
      <c r="E5" s="33"/>
      <c r="F5" s="34"/>
      <c r="G5" s="6"/>
    </row>
    <row r="6" spans="1:7" s="7" customFormat="1" ht="15.75" customHeight="1" x14ac:dyDescent="0.2">
      <c r="A6" s="236" t="s">
        <v>92</v>
      </c>
      <c r="B6" s="236"/>
      <c r="C6" s="236"/>
      <c r="D6" s="236"/>
      <c r="E6" s="236"/>
      <c r="F6" s="236"/>
      <c r="G6" s="6"/>
    </row>
    <row r="7" spans="1:7" s="7" customFormat="1" ht="15.75" customHeight="1" x14ac:dyDescent="0.2">
      <c r="A7" s="35" t="s">
        <v>2</v>
      </c>
      <c r="B7" s="36"/>
      <c r="C7" s="36"/>
      <c r="D7" s="37"/>
      <c r="E7" s="38" t="s">
        <v>3</v>
      </c>
      <c r="F7" s="39" t="s">
        <v>4</v>
      </c>
      <c r="G7" s="6"/>
    </row>
    <row r="8" spans="1:7" s="9" customFormat="1" ht="15.75" customHeight="1" x14ac:dyDescent="0.2">
      <c r="A8" s="40" t="str">
        <f>A33</f>
        <v>1. Mão-de-obra</v>
      </c>
      <c r="B8" s="41"/>
      <c r="C8" s="42"/>
      <c r="D8" s="42"/>
      <c r="E8" s="43">
        <f>+F55</f>
        <v>6298.0961659999994</v>
      </c>
      <c r="F8" s="44">
        <f t="shared" ref="F8:F18" si="0">IFERROR(E8/$E$19,0)</f>
        <v>0.47003408127615742</v>
      </c>
      <c r="G8" s="8"/>
    </row>
    <row r="9" spans="1:7" s="9" customFormat="1" ht="15.75" customHeight="1" x14ac:dyDescent="0.2">
      <c r="A9" s="45" t="str">
        <f>A34</f>
        <v>1.1. Motorista Turno do Dia</v>
      </c>
      <c r="B9" s="46"/>
      <c r="C9" s="47"/>
      <c r="D9" s="47"/>
      <c r="E9" s="48">
        <v>2297.6999999999998</v>
      </c>
      <c r="F9" s="49">
        <f t="shared" si="0"/>
        <v>0.17147996475165714</v>
      </c>
      <c r="G9" s="8"/>
    </row>
    <row r="10" spans="1:7" s="7" customFormat="1" ht="15.75" customHeight="1" x14ac:dyDescent="0.2">
      <c r="A10" s="201" t="str">
        <f>A44</f>
        <v>1.2. Monitor Turno do Dia</v>
      </c>
      <c r="E10" s="184">
        <v>1471.68</v>
      </c>
      <c r="F10" s="185">
        <f t="shared" si="0"/>
        <v>0.10983315251151969</v>
      </c>
      <c r="G10" s="6"/>
    </row>
    <row r="11" spans="1:7" s="9" customFormat="1" ht="15.75" customHeight="1" x14ac:dyDescent="0.2">
      <c r="A11" s="50" t="str">
        <f>A57</f>
        <v>2. Veículo</v>
      </c>
      <c r="B11" s="51"/>
      <c r="C11" s="42"/>
      <c r="D11" s="42"/>
      <c r="E11" s="43">
        <f>+F114</f>
        <v>4196.3731377777776</v>
      </c>
      <c r="F11" s="44">
        <f t="shared" si="0"/>
        <v>0.31318010086213788</v>
      </c>
      <c r="G11" s="8"/>
    </row>
    <row r="12" spans="1:7" s="7" customFormat="1" ht="15.75" customHeight="1" x14ac:dyDescent="0.2">
      <c r="A12" s="52" t="str">
        <f>A58</f>
        <v>2.1. Depreciação</v>
      </c>
      <c r="B12" s="53"/>
      <c r="C12" s="47"/>
      <c r="D12" s="47"/>
      <c r="E12" s="48">
        <f>F66</f>
        <v>1530.3771511111111</v>
      </c>
      <c r="F12" s="54">
        <f t="shared" si="0"/>
        <v>0.11421378766996336</v>
      </c>
      <c r="G12" s="6"/>
    </row>
    <row r="13" spans="1:7" s="7" customFormat="1" ht="15.75" customHeight="1" x14ac:dyDescent="0.2">
      <c r="A13" s="52" t="str">
        <f>A69</f>
        <v>2.2. Impostos e Seguros</v>
      </c>
      <c r="B13" s="53"/>
      <c r="C13" s="47"/>
      <c r="D13" s="47"/>
      <c r="E13" s="48">
        <f>F76</f>
        <v>77.722166666666666</v>
      </c>
      <c r="F13" s="54">
        <f t="shared" si="0"/>
        <v>5.8004937112862524E-3</v>
      </c>
      <c r="G13" s="6"/>
    </row>
    <row r="14" spans="1:7" s="7" customFormat="1" ht="15.75" customHeight="1" x14ac:dyDescent="0.2">
      <c r="A14" s="52" t="str">
        <f>A79</f>
        <v>2.3. Consumos</v>
      </c>
      <c r="B14" s="53"/>
      <c r="C14" s="47"/>
      <c r="D14" s="47"/>
      <c r="E14" s="48">
        <f>F99</f>
        <v>1246.4867999999999</v>
      </c>
      <c r="F14" s="54">
        <f t="shared" si="0"/>
        <v>9.3026727826698824E-2</v>
      </c>
      <c r="G14" s="6"/>
    </row>
    <row r="15" spans="1:7" s="7" customFormat="1" ht="15.75" customHeight="1" x14ac:dyDescent="0.2">
      <c r="A15" s="52" t="str">
        <f>A101</f>
        <v>2.4. Manutenção (COMB + ÓLEO +PNEUS+LIMPEZA/CONSERVAÇÃO)</v>
      </c>
      <c r="B15" s="53"/>
      <c r="C15" s="47"/>
      <c r="D15" s="47"/>
      <c r="E15" s="48">
        <f>F104</f>
        <v>1019.62302</v>
      </c>
      <c r="F15" s="54">
        <f t="shared" si="0"/>
        <v>7.6095625856107504E-2</v>
      </c>
      <c r="G15" s="6"/>
    </row>
    <row r="16" spans="1:7" s="7" customFormat="1" ht="15.75" customHeight="1" x14ac:dyDescent="0.2">
      <c r="A16" s="52" t="str">
        <f>A107</f>
        <v>2.5. Pneus</v>
      </c>
      <c r="B16" s="53"/>
      <c r="C16" s="47"/>
      <c r="D16" s="47"/>
      <c r="E16" s="48">
        <f>F112</f>
        <v>322.16399999999999</v>
      </c>
      <c r="F16" s="54">
        <f t="shared" si="0"/>
        <v>2.4043465798081937E-2</v>
      </c>
      <c r="G16" s="6"/>
    </row>
    <row r="17" spans="1:7" s="7" customFormat="1" ht="15.75" customHeight="1" x14ac:dyDescent="0.2">
      <c r="A17" s="162" t="str">
        <f>A116</f>
        <v>3. Equipamentos</v>
      </c>
      <c r="B17" s="53"/>
      <c r="C17" s="47"/>
      <c r="D17" s="47"/>
      <c r="E17" s="48">
        <f>F122</f>
        <v>79.843333333333334</v>
      </c>
      <c r="F17" s="54">
        <f t="shared" si="0"/>
        <v>5.9587987925555173E-3</v>
      </c>
      <c r="G17" s="6"/>
    </row>
    <row r="18" spans="1:7" s="9" customFormat="1" ht="15.75" customHeight="1" thickBot="1" x14ac:dyDescent="0.25">
      <c r="A18" s="50" t="str">
        <f>A126</f>
        <v>4. Benefícios e Despesas Indiretas - BDI</v>
      </c>
      <c r="B18" s="51"/>
      <c r="C18" s="42"/>
      <c r="D18" s="42"/>
      <c r="E18" s="43">
        <f>+F130</f>
        <v>2904.7636814144221</v>
      </c>
      <c r="F18" s="44">
        <f t="shared" si="0"/>
        <v>0.21678581786170473</v>
      </c>
      <c r="G18" s="8"/>
    </row>
    <row r="19" spans="1:7" s="7" customFormat="1" ht="15.75" customHeight="1" thickBot="1" x14ac:dyDescent="0.25">
      <c r="A19" s="55" t="s">
        <v>5</v>
      </c>
      <c r="B19" s="56"/>
      <c r="C19" s="57"/>
      <c r="D19" s="57"/>
      <c r="E19" s="58">
        <f>E8+E11+E18</f>
        <v>13399.232985192199</v>
      </c>
      <c r="F19" s="202">
        <f>F8+F11+F18</f>
        <v>1</v>
      </c>
      <c r="G19" s="6"/>
    </row>
    <row r="20" spans="1:7" s="7" customFormat="1" ht="15.75" customHeight="1" x14ac:dyDescent="0.2">
      <c r="A20" s="206"/>
      <c r="B20" s="207"/>
      <c r="C20" s="75"/>
      <c r="D20" s="75"/>
      <c r="E20" s="208"/>
      <c r="F20" s="209"/>
      <c r="G20" s="6"/>
    </row>
    <row r="21" spans="1:7" s="7" customFormat="1" ht="15.75" customHeight="1" x14ac:dyDescent="0.2">
      <c r="A21" s="210" t="s">
        <v>110</v>
      </c>
      <c r="B21" s="207"/>
      <c r="C21" s="75"/>
      <c r="D21" s="75"/>
      <c r="E21" s="208"/>
      <c r="F21" s="209"/>
      <c r="G21" s="6"/>
    </row>
    <row r="22" spans="1:7" s="7" customFormat="1" ht="15.75" customHeight="1" x14ac:dyDescent="0.2">
      <c r="A22" s="206"/>
      <c r="B22" s="207"/>
      <c r="C22" s="75"/>
      <c r="D22" s="75"/>
      <c r="E22" s="208"/>
      <c r="F22" s="209"/>
      <c r="G22" s="6"/>
    </row>
    <row r="23" spans="1:7" ht="13.5" thickBot="1" x14ac:dyDescent="0.25">
      <c r="A23" s="59"/>
      <c r="B23" s="59"/>
      <c r="C23" s="59"/>
      <c r="D23" s="60"/>
      <c r="E23" s="60"/>
      <c r="F23" s="60"/>
    </row>
    <row r="24" spans="1:7" s="7" customFormat="1" ht="15" customHeight="1" thickBot="1" x14ac:dyDescent="0.25">
      <c r="A24" s="246" t="s">
        <v>6</v>
      </c>
      <c r="B24" s="247"/>
      <c r="C24" s="247"/>
      <c r="D24" s="247"/>
      <c r="E24" s="247"/>
      <c r="F24" s="248"/>
      <c r="G24" s="6"/>
    </row>
    <row r="25" spans="1:7" s="7" customFormat="1" ht="15" customHeight="1" x14ac:dyDescent="0.2">
      <c r="A25" s="228" t="s">
        <v>7</v>
      </c>
      <c r="B25" s="228"/>
      <c r="C25" s="228"/>
      <c r="D25" s="228"/>
      <c r="E25" s="258" t="s">
        <v>8</v>
      </c>
      <c r="F25" s="259"/>
      <c r="G25" s="6"/>
    </row>
    <row r="26" spans="1:7" s="7" customFormat="1" ht="15" customHeight="1" x14ac:dyDescent="0.2">
      <c r="A26" s="265" t="str">
        <f>+A34</f>
        <v>1.1. Motorista Turno do Dia</v>
      </c>
      <c r="B26" s="265"/>
      <c r="C26" s="265"/>
      <c r="D26" s="265"/>
      <c r="E26" s="260">
        <f>C41</f>
        <v>1</v>
      </c>
      <c r="F26" s="260"/>
      <c r="G26" s="6"/>
    </row>
    <row r="27" spans="1:7" s="7" customFormat="1" ht="15" customHeight="1" thickBot="1" x14ac:dyDescent="0.25">
      <c r="A27" s="264" t="s">
        <v>121</v>
      </c>
      <c r="B27" s="264"/>
      <c r="C27" s="264"/>
      <c r="D27" s="264"/>
      <c r="E27" s="261">
        <v>1</v>
      </c>
      <c r="F27" s="261"/>
      <c r="G27" s="6"/>
    </row>
    <row r="28" spans="1:7" s="7" customFormat="1" ht="15" customHeight="1" thickBot="1" x14ac:dyDescent="0.25">
      <c r="A28" s="266" t="s">
        <v>9</v>
      </c>
      <c r="B28" s="267"/>
      <c r="C28" s="267"/>
      <c r="D28" s="268"/>
      <c r="E28" s="262">
        <v>2</v>
      </c>
      <c r="F28" s="263"/>
      <c r="G28" s="6"/>
    </row>
    <row r="29" spans="1:7" s="7" customFormat="1" ht="15" customHeight="1" thickBot="1" x14ac:dyDescent="0.25">
      <c r="A29" s="75"/>
      <c r="B29" s="61"/>
      <c r="C29" s="60"/>
      <c r="D29" s="60"/>
      <c r="E29" s="60"/>
      <c r="F29" s="60"/>
      <c r="G29" s="6"/>
    </row>
    <row r="30" spans="1:7" s="7" customFormat="1" ht="15" customHeight="1" thickBot="1" x14ac:dyDescent="0.25">
      <c r="A30" s="229" t="s">
        <v>10</v>
      </c>
      <c r="B30" s="230"/>
      <c r="C30" s="230"/>
      <c r="D30" s="231"/>
      <c r="E30" s="249" t="s">
        <v>8</v>
      </c>
      <c r="F30" s="250"/>
      <c r="G30" s="6"/>
    </row>
    <row r="31" spans="1:7" s="7" customFormat="1" ht="38.25" customHeight="1" thickBot="1" x14ac:dyDescent="0.25">
      <c r="A31" s="253" t="s">
        <v>135</v>
      </c>
      <c r="B31" s="254"/>
      <c r="C31" s="254"/>
      <c r="D31" s="255"/>
      <c r="E31" s="251">
        <f>C65</f>
        <v>1</v>
      </c>
      <c r="F31" s="252"/>
      <c r="G31" s="6"/>
    </row>
    <row r="32" spans="1:7" s="7" customFormat="1" x14ac:dyDescent="0.2">
      <c r="A32" s="60"/>
      <c r="B32" s="60"/>
      <c r="C32" s="60"/>
      <c r="D32" s="62"/>
      <c r="E32" s="63"/>
      <c r="F32" s="59"/>
      <c r="G32" s="6"/>
    </row>
    <row r="33" spans="1:7" ht="21" customHeight="1" x14ac:dyDescent="0.2">
      <c r="A33" s="64" t="s">
        <v>11</v>
      </c>
      <c r="B33" s="59"/>
      <c r="C33" s="59"/>
      <c r="D33" s="60"/>
      <c r="E33" s="60"/>
      <c r="F33" s="60"/>
    </row>
    <row r="34" spans="1:7" x14ac:dyDescent="0.2">
      <c r="A34" s="59" t="s">
        <v>12</v>
      </c>
      <c r="B34" s="59"/>
      <c r="C34" s="59"/>
      <c r="D34" s="60"/>
      <c r="E34" s="60"/>
      <c r="F34" s="60"/>
    </row>
    <row r="35" spans="1:7" s="10" customFormat="1" ht="13.15" customHeight="1" x14ac:dyDescent="0.2">
      <c r="A35" s="65" t="s">
        <v>13</v>
      </c>
      <c r="B35" s="66" t="s">
        <v>14</v>
      </c>
      <c r="C35" s="66" t="s">
        <v>8</v>
      </c>
      <c r="D35" s="67" t="s">
        <v>15</v>
      </c>
      <c r="E35" s="67" t="s">
        <v>16</v>
      </c>
      <c r="F35" s="68" t="s">
        <v>17</v>
      </c>
      <c r="G35" s="2"/>
    </row>
    <row r="36" spans="1:7" x14ac:dyDescent="0.2">
      <c r="A36" s="69" t="s">
        <v>18</v>
      </c>
      <c r="B36" s="70" t="s">
        <v>19</v>
      </c>
      <c r="C36" s="70">
        <v>1</v>
      </c>
      <c r="D36" s="71">
        <v>2297.6999999999998</v>
      </c>
      <c r="E36" s="71">
        <f>C36*D36</f>
        <v>2297.6999999999998</v>
      </c>
      <c r="F36" s="60"/>
    </row>
    <row r="37" spans="1:7" s="9" customFormat="1" x14ac:dyDescent="0.2">
      <c r="A37" s="243" t="s">
        <v>20</v>
      </c>
      <c r="B37" s="244"/>
      <c r="C37" s="244"/>
      <c r="D37" s="245"/>
      <c r="E37" s="74">
        <f>SUM(E36:E36)</f>
        <v>2297.6999999999998</v>
      </c>
      <c r="F37" s="75"/>
      <c r="G37" s="8"/>
    </row>
    <row r="38" spans="1:7" x14ac:dyDescent="0.2">
      <c r="A38" s="76" t="s">
        <v>21</v>
      </c>
      <c r="B38" s="77" t="s">
        <v>4</v>
      </c>
      <c r="C38" s="145">
        <f>'2.Encargos Sociais'!C12</f>
        <v>52.070000000000007</v>
      </c>
      <c r="D38" s="78">
        <v>2297.6999999999998</v>
      </c>
      <c r="E38" s="78">
        <f>D38*C38/100</f>
        <v>1196.41239</v>
      </c>
      <c r="F38" s="60"/>
    </row>
    <row r="39" spans="1:7" x14ac:dyDescent="0.2">
      <c r="A39" s="76" t="s">
        <v>22</v>
      </c>
      <c r="B39" s="79" t="s">
        <v>19</v>
      </c>
      <c r="C39" s="70">
        <v>1</v>
      </c>
      <c r="D39" s="80">
        <v>289.5</v>
      </c>
      <c r="E39" s="71">
        <f>C39*D39</f>
        <v>289.5</v>
      </c>
      <c r="F39" s="60"/>
    </row>
    <row r="40" spans="1:7" s="9" customFormat="1" x14ac:dyDescent="0.2">
      <c r="A40" s="243" t="s">
        <v>23</v>
      </c>
      <c r="B40" s="244"/>
      <c r="C40" s="244"/>
      <c r="D40" s="245"/>
      <c r="E40" s="74">
        <f>E37+E38+E39</f>
        <v>3783.6123899999998</v>
      </c>
      <c r="F40" s="75"/>
      <c r="G40" s="8"/>
    </row>
    <row r="41" spans="1:7" ht="13.5" thickBot="1" x14ac:dyDescent="0.25">
      <c r="A41" s="193" t="s">
        <v>24</v>
      </c>
      <c r="B41" s="188" t="s">
        <v>25</v>
      </c>
      <c r="C41" s="188">
        <v>1</v>
      </c>
      <c r="D41" s="194">
        <f>E40</f>
        <v>3783.6123899999998</v>
      </c>
      <c r="E41" s="194">
        <f>C41*D41</f>
        <v>3783.6123899999998</v>
      </c>
      <c r="F41" s="60"/>
    </row>
    <row r="42" spans="1:7" ht="13.5" thickBot="1" x14ac:dyDescent="0.25">
      <c r="A42" s="195"/>
      <c r="B42" s="196"/>
      <c r="C42" s="196"/>
      <c r="D42" s="191" t="s">
        <v>26</v>
      </c>
      <c r="E42" s="192">
        <v>1</v>
      </c>
      <c r="F42" s="82">
        <f>E41*E42</f>
        <v>3783.6123899999998</v>
      </c>
    </row>
    <row r="43" spans="1:7" ht="11.25" customHeight="1" x14ac:dyDescent="0.2">
      <c r="A43" s="59"/>
      <c r="B43" s="59"/>
      <c r="C43" s="59"/>
      <c r="D43" s="60"/>
      <c r="E43" s="60"/>
      <c r="F43" s="60"/>
    </row>
    <row r="44" spans="1:7" x14ac:dyDescent="0.2">
      <c r="A44" s="59" t="s">
        <v>27</v>
      </c>
      <c r="B44" s="59"/>
      <c r="C44" s="59"/>
      <c r="D44" s="60"/>
      <c r="E44" s="60"/>
      <c r="F44" s="60"/>
      <c r="G44" s="1"/>
    </row>
    <row r="45" spans="1:7" x14ac:dyDescent="0.2">
      <c r="A45" s="65" t="s">
        <v>13</v>
      </c>
      <c r="B45" s="66" t="s">
        <v>14</v>
      </c>
      <c r="C45" s="66" t="s">
        <v>8</v>
      </c>
      <c r="D45" s="67" t="s">
        <v>15</v>
      </c>
      <c r="E45" s="67" t="s">
        <v>16</v>
      </c>
      <c r="F45" s="68" t="s">
        <v>85</v>
      </c>
    </row>
    <row r="46" spans="1:7" x14ac:dyDescent="0.2">
      <c r="A46" s="69" t="s">
        <v>18</v>
      </c>
      <c r="B46" s="70" t="s">
        <v>19</v>
      </c>
      <c r="C46" s="70">
        <v>1</v>
      </c>
      <c r="D46" s="71">
        <v>1471.68</v>
      </c>
      <c r="E46" s="71">
        <f>C46*D46</f>
        <v>1471.68</v>
      </c>
      <c r="F46" s="60"/>
      <c r="G46" s="1"/>
    </row>
    <row r="47" spans="1:7" s="1" customFormat="1" x14ac:dyDescent="0.2">
      <c r="A47" s="243" t="s">
        <v>20</v>
      </c>
      <c r="B47" s="244"/>
      <c r="C47" s="244"/>
      <c r="D47" s="245"/>
      <c r="E47" s="74">
        <f>SUM(E46:E46)</f>
        <v>1471.68</v>
      </c>
      <c r="F47" s="75"/>
    </row>
    <row r="48" spans="1:7" x14ac:dyDescent="0.2">
      <c r="A48" s="76" t="s">
        <v>21</v>
      </c>
      <c r="B48" s="77" t="s">
        <v>4</v>
      </c>
      <c r="C48" s="145">
        <f>'2.Encargos Sociais'!C12</f>
        <v>52.070000000000007</v>
      </c>
      <c r="D48" s="78">
        <f>E47</f>
        <v>1471.68</v>
      </c>
      <c r="E48" s="78">
        <f>D48*C48/100</f>
        <v>766.30377600000008</v>
      </c>
      <c r="F48" s="60"/>
      <c r="G48" s="1"/>
    </row>
    <row r="49" spans="1:10" x14ac:dyDescent="0.2">
      <c r="A49" s="76" t="s">
        <v>22</v>
      </c>
      <c r="B49" s="79" t="s">
        <v>19</v>
      </c>
      <c r="C49" s="70">
        <v>1</v>
      </c>
      <c r="D49" s="80">
        <v>276.5</v>
      </c>
      <c r="E49" s="71">
        <f>C49*D49</f>
        <v>276.5</v>
      </c>
      <c r="F49" s="60"/>
      <c r="G49" s="1"/>
    </row>
    <row r="50" spans="1:10" s="1" customFormat="1" x14ac:dyDescent="0.2">
      <c r="A50" s="243" t="s">
        <v>28</v>
      </c>
      <c r="B50" s="244"/>
      <c r="C50" s="244"/>
      <c r="D50" s="245"/>
      <c r="E50" s="74">
        <f>E47+E48+E49</f>
        <v>2514.483776</v>
      </c>
      <c r="F50" s="75"/>
    </row>
    <row r="51" spans="1:10" ht="13.5" thickBot="1" x14ac:dyDescent="0.25">
      <c r="A51" s="193" t="s">
        <v>24</v>
      </c>
      <c r="B51" s="188" t="s">
        <v>25</v>
      </c>
      <c r="C51" s="188">
        <v>1</v>
      </c>
      <c r="D51" s="194">
        <f>E50</f>
        <v>2514.483776</v>
      </c>
      <c r="E51" s="194">
        <f>C51*D51</f>
        <v>2514.483776</v>
      </c>
      <c r="F51" s="60"/>
      <c r="G51" s="1"/>
    </row>
    <row r="52" spans="1:10" ht="13.5" thickBot="1" x14ac:dyDescent="0.25">
      <c r="A52" s="195"/>
      <c r="B52" s="196"/>
      <c r="C52" s="196"/>
      <c r="D52" s="191" t="s">
        <v>26</v>
      </c>
      <c r="E52" s="192">
        <v>1</v>
      </c>
      <c r="F52" s="89">
        <f>E51*E52</f>
        <v>2514.483776</v>
      </c>
      <c r="I52" s="11"/>
      <c r="J52" s="11"/>
    </row>
    <row r="53" spans="1:10" x14ac:dyDescent="0.2">
      <c r="A53" s="59"/>
      <c r="B53" s="59"/>
      <c r="C53" s="59"/>
      <c r="D53" s="81"/>
      <c r="E53" s="83"/>
      <c r="F53" s="73"/>
      <c r="I53" s="11"/>
      <c r="J53" s="11"/>
    </row>
    <row r="54" spans="1:10" ht="13.5" thickBot="1" x14ac:dyDescent="0.25">
      <c r="A54" s="59"/>
      <c r="B54" s="59"/>
      <c r="C54" s="59"/>
      <c r="D54" s="81"/>
      <c r="E54" s="83"/>
      <c r="F54" s="73"/>
      <c r="I54" s="11"/>
      <c r="J54" s="11"/>
    </row>
    <row r="55" spans="1:10" ht="13.5" thickBot="1" x14ac:dyDescent="0.25">
      <c r="A55" s="157" t="s">
        <v>29</v>
      </c>
      <c r="B55" s="158"/>
      <c r="C55" s="158"/>
      <c r="D55" s="159"/>
      <c r="E55" s="160"/>
      <c r="F55" s="161">
        <f>+F42+F52</f>
        <v>6298.0961659999994</v>
      </c>
    </row>
    <row r="56" spans="1:10" x14ac:dyDescent="0.2">
      <c r="A56" s="59"/>
      <c r="B56" s="59"/>
      <c r="C56" s="59"/>
      <c r="D56" s="60"/>
      <c r="E56" s="60"/>
      <c r="F56" s="60"/>
    </row>
    <row r="57" spans="1:10" ht="21" customHeight="1" x14ac:dyDescent="0.2">
      <c r="A57" s="64" t="s">
        <v>30</v>
      </c>
      <c r="B57" s="59"/>
      <c r="C57" s="59"/>
      <c r="D57" s="60"/>
      <c r="E57" s="60"/>
      <c r="F57" s="60"/>
    </row>
    <row r="58" spans="1:10" x14ac:dyDescent="0.2">
      <c r="A58" s="84" t="s">
        <v>31</v>
      </c>
      <c r="B58" s="59"/>
      <c r="C58" s="59"/>
      <c r="D58" s="60"/>
      <c r="E58" s="60"/>
      <c r="F58" s="60"/>
    </row>
    <row r="59" spans="1:10" ht="11.25" customHeight="1" x14ac:dyDescent="0.2">
      <c r="A59" s="65" t="s">
        <v>13</v>
      </c>
      <c r="B59" s="66" t="s">
        <v>14</v>
      </c>
      <c r="C59" s="66" t="s">
        <v>8</v>
      </c>
      <c r="D59" s="67" t="s">
        <v>15</v>
      </c>
      <c r="E59" s="67" t="s">
        <v>16</v>
      </c>
      <c r="F59" s="68" t="s">
        <v>17</v>
      </c>
      <c r="I59" s="11"/>
      <c r="J59" s="11"/>
    </row>
    <row r="60" spans="1:10" x14ac:dyDescent="0.2">
      <c r="A60" s="69" t="s">
        <v>87</v>
      </c>
      <c r="B60" s="70" t="s">
        <v>32</v>
      </c>
      <c r="C60" s="70">
        <v>1</v>
      </c>
      <c r="D60" s="146">
        <v>389464</v>
      </c>
      <c r="E60" s="71">
        <f>C60*D60</f>
        <v>389464</v>
      </c>
      <c r="F60" s="60"/>
      <c r="I60" s="11"/>
      <c r="J60" s="11"/>
    </row>
    <row r="61" spans="1:10" x14ac:dyDescent="0.2">
      <c r="A61" s="76" t="s">
        <v>86</v>
      </c>
      <c r="B61" s="77" t="s">
        <v>33</v>
      </c>
      <c r="C61" s="77">
        <v>15</v>
      </c>
      <c r="D61" s="78" t="s">
        <v>106</v>
      </c>
      <c r="E61" s="78" t="s">
        <v>106</v>
      </c>
      <c r="F61" s="60"/>
      <c r="I61" s="11"/>
      <c r="J61" s="11"/>
    </row>
    <row r="62" spans="1:10" x14ac:dyDescent="0.2">
      <c r="A62" s="76" t="s">
        <v>34</v>
      </c>
      <c r="B62" s="77" t="s">
        <v>33</v>
      </c>
      <c r="C62" s="147">
        <v>0</v>
      </c>
      <c r="D62" s="78" t="s">
        <v>106</v>
      </c>
      <c r="E62" s="78" t="s">
        <v>106</v>
      </c>
      <c r="F62" s="85"/>
      <c r="I62" s="11"/>
      <c r="J62" s="11"/>
    </row>
    <row r="63" spans="1:10" x14ac:dyDescent="0.2">
      <c r="A63" s="76" t="s">
        <v>35</v>
      </c>
      <c r="B63" s="77" t="s">
        <v>4</v>
      </c>
      <c r="C63" s="144">
        <f>VLOOKUP(C61,'4. Depreciação'!A3:B17,2)</f>
        <v>70.73</v>
      </c>
      <c r="D63" s="78">
        <f>E60</f>
        <v>389464</v>
      </c>
      <c r="E63" s="78">
        <f>C63*D63/100</f>
        <v>275467.8872</v>
      </c>
      <c r="F63" s="60"/>
      <c r="I63" s="11"/>
      <c r="J63" s="11"/>
    </row>
    <row r="64" spans="1:10" x14ac:dyDescent="0.2">
      <c r="A64" s="186" t="s">
        <v>36</v>
      </c>
      <c r="B64" s="187" t="s">
        <v>19</v>
      </c>
      <c r="C64" s="187">
        <f>C61*12</f>
        <v>180</v>
      </c>
      <c r="D64" s="87">
        <f>IF(C62&lt;=C61,E63,0)</f>
        <v>275467.8872</v>
      </c>
      <c r="E64" s="87">
        <f>IFERROR(D64/C64,0)</f>
        <v>1530.3771511111111</v>
      </c>
      <c r="F64" s="60"/>
      <c r="I64" s="11"/>
      <c r="J64" s="11"/>
    </row>
    <row r="65" spans="1:10" ht="13.5" thickBot="1" x14ac:dyDescent="0.25">
      <c r="A65" s="186" t="s">
        <v>37</v>
      </c>
      <c r="B65" s="187" t="s">
        <v>32</v>
      </c>
      <c r="C65" s="188">
        <v>1</v>
      </c>
      <c r="D65" s="87">
        <f>E64</f>
        <v>1530.3771511111111</v>
      </c>
      <c r="E65" s="87">
        <f>C65*D65</f>
        <v>1530.3771511111111</v>
      </c>
      <c r="F65" s="60"/>
      <c r="I65" s="11"/>
      <c r="J65" s="11"/>
    </row>
    <row r="66" spans="1:10" ht="13.5" thickBot="1" x14ac:dyDescent="0.25">
      <c r="A66" s="189"/>
      <c r="B66" s="190"/>
      <c r="C66" s="190"/>
      <c r="D66" s="191" t="s">
        <v>26</v>
      </c>
      <c r="E66" s="192">
        <v>1</v>
      </c>
      <c r="F66" s="82">
        <f>E65*E66</f>
        <v>1530.3771511111111</v>
      </c>
      <c r="I66" s="11"/>
      <c r="J66" s="11"/>
    </row>
    <row r="67" spans="1:10" x14ac:dyDescent="0.2">
      <c r="A67" s="88"/>
      <c r="B67" s="88"/>
      <c r="C67" s="88"/>
      <c r="D67" s="81"/>
      <c r="E67" s="83"/>
      <c r="F67" s="73"/>
      <c r="I67" s="11"/>
      <c r="J67" s="11"/>
    </row>
    <row r="68" spans="1:10" x14ac:dyDescent="0.2">
      <c r="A68" s="59"/>
      <c r="B68" s="59"/>
      <c r="C68" s="59"/>
      <c r="D68" s="60"/>
      <c r="E68" s="60"/>
      <c r="F68" s="60"/>
      <c r="I68" s="11"/>
      <c r="J68" s="11"/>
    </row>
    <row r="69" spans="1:10" x14ac:dyDescent="0.2">
      <c r="A69" s="59" t="s">
        <v>95</v>
      </c>
      <c r="B69" s="59"/>
      <c r="C69" s="59"/>
      <c r="D69" s="60"/>
      <c r="E69" s="60"/>
      <c r="F69" s="60"/>
      <c r="I69" s="11"/>
      <c r="J69" s="11"/>
    </row>
    <row r="70" spans="1:10" x14ac:dyDescent="0.2">
      <c r="A70" s="65" t="s">
        <v>13</v>
      </c>
      <c r="B70" s="66" t="s">
        <v>14</v>
      </c>
      <c r="C70" s="66" t="s">
        <v>8</v>
      </c>
      <c r="D70" s="67" t="s">
        <v>15</v>
      </c>
      <c r="E70" s="67" t="s">
        <v>16</v>
      </c>
      <c r="F70" s="68" t="s">
        <v>17</v>
      </c>
      <c r="I70" s="11"/>
      <c r="J70" s="11"/>
    </row>
    <row r="71" spans="1:10" x14ac:dyDescent="0.2">
      <c r="A71" s="69" t="s">
        <v>38</v>
      </c>
      <c r="B71" s="70" t="s">
        <v>32</v>
      </c>
      <c r="C71" s="71">
        <f>C60</f>
        <v>1</v>
      </c>
      <c r="D71" s="71">
        <v>0</v>
      </c>
      <c r="E71" s="78">
        <f>D71/12</f>
        <v>0</v>
      </c>
      <c r="F71" s="60" t="s">
        <v>39</v>
      </c>
      <c r="I71" s="11"/>
      <c r="J71" s="11"/>
    </row>
    <row r="72" spans="1:10" x14ac:dyDescent="0.2">
      <c r="A72" s="76" t="s">
        <v>98</v>
      </c>
      <c r="B72" s="77" t="s">
        <v>32</v>
      </c>
      <c r="C72" s="71">
        <f>C60</f>
        <v>1</v>
      </c>
      <c r="D72" s="78">
        <v>99.65</v>
      </c>
      <c r="E72" s="78">
        <f>D72</f>
        <v>99.65</v>
      </c>
      <c r="F72" s="60"/>
      <c r="I72" s="11"/>
      <c r="J72" s="11"/>
    </row>
    <row r="73" spans="1:10" ht="11.25" customHeight="1" x14ac:dyDescent="0.2">
      <c r="A73" s="76" t="s">
        <v>40</v>
      </c>
      <c r="B73" s="77" t="s">
        <v>14</v>
      </c>
      <c r="C73" s="71">
        <v>2</v>
      </c>
      <c r="D73" s="145">
        <v>366.673</v>
      </c>
      <c r="E73" s="78">
        <f>(D73*2)</f>
        <v>733.346</v>
      </c>
      <c r="F73" s="60"/>
      <c r="I73" s="11"/>
      <c r="J73" s="11"/>
    </row>
    <row r="74" spans="1:10" x14ac:dyDescent="0.2">
      <c r="A74" s="76" t="s">
        <v>99</v>
      </c>
      <c r="B74" s="77" t="s">
        <v>14</v>
      </c>
      <c r="C74" s="71">
        <v>1</v>
      </c>
      <c r="D74" s="78">
        <v>99.67</v>
      </c>
      <c r="E74" s="78">
        <f>D74</f>
        <v>99.67</v>
      </c>
      <c r="F74" s="60"/>
      <c r="I74" s="11"/>
      <c r="J74" s="11"/>
    </row>
    <row r="75" spans="1:10" ht="13.5" thickBot="1" x14ac:dyDescent="0.25">
      <c r="A75" s="186" t="s">
        <v>41</v>
      </c>
      <c r="B75" s="187" t="s">
        <v>19</v>
      </c>
      <c r="C75" s="187">
        <v>12</v>
      </c>
      <c r="D75" s="87">
        <f>SUM(D71:D72,D73*2,D74)</f>
        <v>932.66599999999994</v>
      </c>
      <c r="E75" s="87">
        <f>SUM(E72:E74)</f>
        <v>932.66599999999994</v>
      </c>
      <c r="F75" s="60"/>
      <c r="I75" s="11"/>
      <c r="J75" s="11"/>
    </row>
    <row r="76" spans="1:10" ht="13.5" thickBot="1" x14ac:dyDescent="0.25">
      <c r="A76" s="195"/>
      <c r="B76" s="196"/>
      <c r="C76" s="196"/>
      <c r="D76" s="191" t="s">
        <v>26</v>
      </c>
      <c r="E76" s="203">
        <v>1</v>
      </c>
      <c r="F76" s="82">
        <f>E75/C75</f>
        <v>77.722166666666666</v>
      </c>
      <c r="I76" s="11"/>
      <c r="J76" s="11"/>
    </row>
    <row r="77" spans="1:10" x14ac:dyDescent="0.2">
      <c r="A77" s="59"/>
      <c r="B77" s="59"/>
      <c r="C77" s="59"/>
      <c r="D77" s="81"/>
      <c r="E77" s="83"/>
      <c r="F77" s="73"/>
      <c r="I77" s="11"/>
      <c r="J77" s="11"/>
    </row>
    <row r="78" spans="1:10" x14ac:dyDescent="0.2">
      <c r="A78" s="59"/>
      <c r="B78" s="59"/>
      <c r="C78" s="59"/>
      <c r="D78" s="81"/>
      <c r="E78" s="83"/>
      <c r="F78" s="73"/>
      <c r="I78" s="11"/>
      <c r="J78" s="11"/>
    </row>
    <row r="79" spans="1:10" x14ac:dyDescent="0.2">
      <c r="A79" s="59" t="s">
        <v>96</v>
      </c>
      <c r="B79" s="93"/>
      <c r="C79" s="59"/>
      <c r="D79" s="60"/>
      <c r="E79" s="60"/>
      <c r="F79" s="60"/>
      <c r="I79" s="11"/>
      <c r="J79" s="11"/>
    </row>
    <row r="80" spans="1:10" ht="11.25" customHeight="1" x14ac:dyDescent="0.2">
      <c r="A80" s="76" t="s">
        <v>107</v>
      </c>
      <c r="B80" s="94">
        <v>45</v>
      </c>
      <c r="C80" s="76" t="s">
        <v>42</v>
      </c>
      <c r="D80" s="94">
        <v>20</v>
      </c>
      <c r="E80" s="60"/>
      <c r="F80" s="60"/>
      <c r="I80" s="11"/>
      <c r="J80" s="11"/>
    </row>
    <row r="81" spans="1:10" ht="11.25" customHeight="1" x14ac:dyDescent="0.2">
      <c r="A81" s="95" t="s">
        <v>108</v>
      </c>
      <c r="B81" s="94">
        <v>40</v>
      </c>
      <c r="C81" s="62"/>
      <c r="D81" s="60"/>
      <c r="E81" s="60"/>
      <c r="F81" s="60"/>
      <c r="I81" s="11"/>
      <c r="J81" s="11"/>
    </row>
    <row r="82" spans="1:10" ht="11.25" customHeight="1" x14ac:dyDescent="0.2">
      <c r="A82" s="95" t="s">
        <v>109</v>
      </c>
      <c r="B82" s="94">
        <v>5</v>
      </c>
      <c r="C82" s="62"/>
      <c r="D82" s="60"/>
      <c r="E82" s="60"/>
      <c r="F82" s="60"/>
      <c r="I82" s="11"/>
      <c r="J82" s="11"/>
    </row>
    <row r="83" spans="1:10" x14ac:dyDescent="0.2">
      <c r="A83" s="76" t="s">
        <v>43</v>
      </c>
      <c r="B83" s="96">
        <f>(B80*D80)</f>
        <v>900</v>
      </c>
      <c r="I83" s="11"/>
      <c r="J83" s="11"/>
    </row>
    <row r="84" spans="1:10" x14ac:dyDescent="0.2">
      <c r="A84" s="62"/>
      <c r="B84" s="204"/>
      <c r="I84" s="11"/>
      <c r="J84" s="11"/>
    </row>
    <row r="85" spans="1:10" x14ac:dyDescent="0.2">
      <c r="A85" s="256" t="s">
        <v>94</v>
      </c>
      <c r="B85" s="257"/>
      <c r="C85" s="149">
        <v>7500</v>
      </c>
      <c r="D85" s="200" t="s">
        <v>49</v>
      </c>
      <c r="I85" s="11"/>
      <c r="J85" s="11"/>
    </row>
    <row r="86" spans="1:10" x14ac:dyDescent="0.2">
      <c r="A86" s="213"/>
      <c r="B86" s="221" t="s">
        <v>122</v>
      </c>
      <c r="C86" s="222" t="s">
        <v>123</v>
      </c>
      <c r="D86" s="223" t="s">
        <v>124</v>
      </c>
      <c r="E86" s="224" t="s">
        <v>125</v>
      </c>
      <c r="I86" s="11"/>
      <c r="J86" s="11"/>
    </row>
    <row r="87" spans="1:10" x14ac:dyDescent="0.2">
      <c r="A87" s="227" t="s">
        <v>44</v>
      </c>
      <c r="B87" s="217" t="s">
        <v>126</v>
      </c>
      <c r="C87" s="225">
        <v>20</v>
      </c>
      <c r="D87" s="149">
        <v>39.42</v>
      </c>
      <c r="E87" s="94">
        <f>D87*C87</f>
        <v>788.40000000000009</v>
      </c>
      <c r="F87" s="60"/>
      <c r="I87" s="11"/>
      <c r="J87" s="11"/>
    </row>
    <row r="88" spans="1:10" ht="25.5" x14ac:dyDescent="0.2">
      <c r="A88" s="227"/>
      <c r="B88" s="148" t="s">
        <v>127</v>
      </c>
      <c r="C88" s="76">
        <v>1</v>
      </c>
      <c r="D88" s="149">
        <v>68.86</v>
      </c>
      <c r="E88" s="94">
        <f t="shared" ref="E88:E90" si="1">D88*C88</f>
        <v>68.86</v>
      </c>
      <c r="F88" s="60"/>
      <c r="I88" s="11"/>
      <c r="J88" s="11"/>
    </row>
    <row r="89" spans="1:10" ht="25.5" x14ac:dyDescent="0.2">
      <c r="A89" s="218"/>
      <c r="B89" s="148" t="s">
        <v>128</v>
      </c>
      <c r="C89" s="76">
        <v>1</v>
      </c>
      <c r="D89" s="149">
        <v>82</v>
      </c>
      <c r="E89" s="94">
        <f t="shared" si="1"/>
        <v>82</v>
      </c>
      <c r="F89" s="60"/>
      <c r="I89" s="11"/>
      <c r="J89" s="11"/>
    </row>
    <row r="90" spans="1:10" x14ac:dyDescent="0.2">
      <c r="A90" s="218"/>
      <c r="B90" s="148" t="s">
        <v>133</v>
      </c>
      <c r="C90" s="76">
        <v>1</v>
      </c>
      <c r="D90" s="149">
        <v>118.13</v>
      </c>
      <c r="E90" s="94">
        <f t="shared" si="1"/>
        <v>118.13</v>
      </c>
      <c r="F90" s="60"/>
      <c r="I90" s="11"/>
      <c r="J90" s="11"/>
    </row>
    <row r="91" spans="1:10" ht="13.5" thickBot="1" x14ac:dyDescent="0.25">
      <c r="A91" s="62"/>
      <c r="B91" s="197"/>
      <c r="C91" s="198"/>
      <c r="D91" s="75"/>
      <c r="E91" s="97"/>
      <c r="F91" s="60"/>
      <c r="I91" s="11"/>
      <c r="J91" s="11"/>
    </row>
    <row r="92" spans="1:10" ht="13.5" thickBot="1" x14ac:dyDescent="0.25">
      <c r="A92" s="65" t="s">
        <v>13</v>
      </c>
      <c r="B92" s="66" t="s">
        <v>14</v>
      </c>
      <c r="C92" s="66" t="s">
        <v>45</v>
      </c>
      <c r="D92" s="67" t="s">
        <v>15</v>
      </c>
      <c r="E92" s="68" t="s">
        <v>16</v>
      </c>
      <c r="F92" s="199" t="s">
        <v>17</v>
      </c>
      <c r="I92" s="11"/>
      <c r="J92" s="11"/>
    </row>
    <row r="93" spans="1:10" x14ac:dyDescent="0.2">
      <c r="A93" s="69" t="s">
        <v>46</v>
      </c>
      <c r="B93" s="70" t="s">
        <v>47</v>
      </c>
      <c r="C93" s="226">
        <v>5</v>
      </c>
      <c r="D93" s="150">
        <v>6.22</v>
      </c>
      <c r="E93" s="151"/>
      <c r="F93" s="60"/>
      <c r="I93" s="11"/>
      <c r="J93" s="11"/>
    </row>
    <row r="94" spans="1:10" ht="11.25" customHeight="1" x14ac:dyDescent="0.2">
      <c r="A94" s="76" t="s">
        <v>48</v>
      </c>
      <c r="B94" s="77" t="s">
        <v>49</v>
      </c>
      <c r="C94" s="142">
        <f>B83/C93</f>
        <v>180</v>
      </c>
      <c r="D94" s="152"/>
      <c r="E94" s="94">
        <f>C94*D93</f>
        <v>1119.5999999999999</v>
      </c>
      <c r="F94" s="60"/>
      <c r="I94" s="11"/>
      <c r="J94" s="11"/>
    </row>
    <row r="95" spans="1:10" x14ac:dyDescent="0.2">
      <c r="A95" s="76" t="s">
        <v>129</v>
      </c>
      <c r="B95" s="77" t="s">
        <v>49</v>
      </c>
      <c r="C95" s="96">
        <f>B83/C85</f>
        <v>0.12</v>
      </c>
      <c r="D95" s="94">
        <f>E87</f>
        <v>788.40000000000009</v>
      </c>
      <c r="E95" s="94">
        <f>C95*D95</f>
        <v>94.608000000000004</v>
      </c>
      <c r="F95" s="60"/>
      <c r="G95" s="1"/>
    </row>
    <row r="96" spans="1:10" x14ac:dyDescent="0.2">
      <c r="A96" s="76" t="s">
        <v>130</v>
      </c>
      <c r="B96" s="77" t="s">
        <v>49</v>
      </c>
      <c r="C96" s="143">
        <f>B83/C85</f>
        <v>0.12</v>
      </c>
      <c r="D96" s="94">
        <f t="shared" ref="D96:D98" si="2">E88</f>
        <v>68.86</v>
      </c>
      <c r="E96" s="94">
        <f t="shared" ref="E96:E98" si="3">C96*D96</f>
        <v>8.2631999999999994</v>
      </c>
      <c r="F96" s="60"/>
      <c r="G96" s="1"/>
    </row>
    <row r="97" spans="1:7" x14ac:dyDescent="0.2">
      <c r="A97" s="76" t="s">
        <v>131</v>
      </c>
      <c r="B97" s="214" t="s">
        <v>49</v>
      </c>
      <c r="C97" s="215">
        <f>B83/C85</f>
        <v>0.12</v>
      </c>
      <c r="D97" s="94">
        <f t="shared" si="2"/>
        <v>82</v>
      </c>
      <c r="E97" s="94">
        <f t="shared" si="3"/>
        <v>9.84</v>
      </c>
      <c r="F97" s="60"/>
      <c r="G97" s="1"/>
    </row>
    <row r="98" spans="1:7" ht="13.5" thickBot="1" x14ac:dyDescent="0.25">
      <c r="A98" s="76" t="s">
        <v>132</v>
      </c>
      <c r="B98" s="214" t="s">
        <v>49</v>
      </c>
      <c r="C98" s="216">
        <f>B83/C85</f>
        <v>0.12</v>
      </c>
      <c r="D98" s="94">
        <f t="shared" si="2"/>
        <v>118.13</v>
      </c>
      <c r="E98" s="94">
        <f t="shared" si="3"/>
        <v>14.175599999999999</v>
      </c>
      <c r="F98" s="60"/>
      <c r="G98" s="1"/>
    </row>
    <row r="99" spans="1:7" ht="14.25" customHeight="1" thickBot="1" x14ac:dyDescent="0.25">
      <c r="A99" s="72" t="s">
        <v>50</v>
      </c>
      <c r="B99" s="237" t="s">
        <v>51</v>
      </c>
      <c r="C99" s="238"/>
      <c r="D99" s="238"/>
      <c r="E99" s="239"/>
      <c r="F99" s="89">
        <f>SUM(E93:E98)</f>
        <v>1246.4867999999999</v>
      </c>
    </row>
    <row r="100" spans="1:7" ht="16.149999999999999" customHeight="1" x14ac:dyDescent="0.2">
      <c r="A100" s="59"/>
      <c r="B100" s="59"/>
      <c r="C100" s="59"/>
      <c r="D100" s="60"/>
      <c r="E100" s="60"/>
      <c r="F100" s="60"/>
    </row>
    <row r="101" spans="1:7" x14ac:dyDescent="0.2">
      <c r="A101" s="59" t="s">
        <v>120</v>
      </c>
      <c r="B101" s="59"/>
      <c r="C101" s="59"/>
      <c r="D101" s="60"/>
      <c r="E101" s="60"/>
      <c r="F101" s="60"/>
    </row>
    <row r="102" spans="1:7" ht="10.5" customHeight="1" x14ac:dyDescent="0.2">
      <c r="A102" s="65" t="s">
        <v>13</v>
      </c>
      <c r="B102" s="66" t="s">
        <v>14</v>
      </c>
      <c r="C102" s="66" t="s">
        <v>8</v>
      </c>
      <c r="D102" s="67" t="s">
        <v>15</v>
      </c>
      <c r="E102" s="67" t="s">
        <v>16</v>
      </c>
      <c r="F102" s="68" t="s">
        <v>17</v>
      </c>
    </row>
    <row r="103" spans="1:7" ht="12.6" customHeight="1" x14ac:dyDescent="0.2">
      <c r="A103" s="69" t="s">
        <v>52</v>
      </c>
      <c r="B103" s="70" t="s">
        <v>119</v>
      </c>
      <c r="C103" s="78">
        <f>F112+F99</f>
        <v>1568.6507999999999</v>
      </c>
      <c r="D103" s="146">
        <v>0.65</v>
      </c>
      <c r="E103" s="71">
        <f>C103*D103</f>
        <v>1019.62302</v>
      </c>
      <c r="F103" s="60"/>
    </row>
    <row r="104" spans="1:7" s="7" customFormat="1" ht="9.75" customHeight="1" thickBot="1" x14ac:dyDescent="0.25">
      <c r="A104" s="59"/>
      <c r="B104" s="59"/>
      <c r="C104" s="59"/>
      <c r="D104" s="60"/>
      <c r="E104" s="60"/>
      <c r="F104" s="89">
        <f>E103</f>
        <v>1019.62302</v>
      </c>
      <c r="G104" s="6"/>
    </row>
    <row r="105" spans="1:7" s="7" customFormat="1" ht="9.75" customHeight="1" x14ac:dyDescent="0.2">
      <c r="A105" s="59"/>
      <c r="B105" s="59"/>
      <c r="C105" s="59"/>
      <c r="D105" s="60"/>
      <c r="E105" s="60"/>
      <c r="F105" s="73"/>
      <c r="G105" s="6"/>
    </row>
    <row r="106" spans="1:7" s="7" customFormat="1" ht="9.75" customHeight="1" x14ac:dyDescent="0.2">
      <c r="A106" s="59"/>
      <c r="B106" s="59"/>
      <c r="C106" s="59"/>
      <c r="D106" s="60"/>
      <c r="E106" s="60"/>
      <c r="F106" s="60"/>
      <c r="G106" s="6"/>
    </row>
    <row r="107" spans="1:7" s="7" customFormat="1" ht="9.75" customHeight="1" x14ac:dyDescent="0.2">
      <c r="A107" s="59" t="s">
        <v>97</v>
      </c>
      <c r="B107" s="59"/>
      <c r="C107" s="59"/>
      <c r="D107" s="60"/>
      <c r="E107" s="60"/>
      <c r="F107" s="60"/>
      <c r="G107" s="6"/>
    </row>
    <row r="108" spans="1:7" x14ac:dyDescent="0.2">
      <c r="A108" s="65" t="s">
        <v>13</v>
      </c>
      <c r="B108" s="66" t="s">
        <v>14</v>
      </c>
      <c r="C108" s="66" t="s">
        <v>8</v>
      </c>
      <c r="D108" s="67" t="s">
        <v>15</v>
      </c>
      <c r="E108" s="67" t="s">
        <v>16</v>
      </c>
      <c r="F108" s="68" t="s">
        <v>17</v>
      </c>
    </row>
    <row r="109" spans="1:7" x14ac:dyDescent="0.2">
      <c r="A109" s="69" t="s">
        <v>53</v>
      </c>
      <c r="B109" s="70" t="s">
        <v>32</v>
      </c>
      <c r="C109" s="70">
        <v>6</v>
      </c>
      <c r="D109" s="146">
        <v>1491.5</v>
      </c>
      <c r="E109" s="71">
        <f>C109*D109</f>
        <v>8949</v>
      </c>
      <c r="F109" s="60"/>
    </row>
    <row r="110" spans="1:7" x14ac:dyDescent="0.2">
      <c r="A110" s="76" t="s">
        <v>54</v>
      </c>
      <c r="B110" s="77" t="s">
        <v>55</v>
      </c>
      <c r="C110" s="153">
        <v>25000</v>
      </c>
      <c r="D110" s="78">
        <f>E109</f>
        <v>8949</v>
      </c>
      <c r="E110" s="78">
        <f>IFERROR(D110/C110,"-")</f>
        <v>0.35796</v>
      </c>
      <c r="F110" s="60"/>
    </row>
    <row r="111" spans="1:7" ht="13.5" thickBot="1" x14ac:dyDescent="0.25">
      <c r="A111" s="76" t="s">
        <v>56</v>
      </c>
      <c r="B111" s="77" t="s">
        <v>49</v>
      </c>
      <c r="C111" s="98">
        <f>B83</f>
        <v>900</v>
      </c>
      <c r="D111" s="78">
        <f>E110</f>
        <v>0.35796</v>
      </c>
      <c r="E111" s="78">
        <f>IFERROR(C111*D111,0)</f>
        <v>322.16399999999999</v>
      </c>
      <c r="F111" s="60"/>
    </row>
    <row r="112" spans="1:7" ht="13.5" thickBot="1" x14ac:dyDescent="0.25">
      <c r="A112" s="59"/>
      <c r="B112" s="59"/>
      <c r="C112" s="59"/>
      <c r="D112" s="60"/>
      <c r="E112" s="60"/>
      <c r="F112" s="89">
        <f>E111</f>
        <v>322.16399999999999</v>
      </c>
    </row>
    <row r="113" spans="1:6" ht="21" customHeight="1" thickBot="1" x14ac:dyDescent="0.25">
      <c r="A113" s="59"/>
      <c r="B113" s="59"/>
      <c r="C113" s="59"/>
      <c r="D113" s="60"/>
      <c r="E113" s="60"/>
      <c r="F113" s="60"/>
    </row>
    <row r="114" spans="1:6" x14ac:dyDescent="0.2">
      <c r="A114" s="157" t="s">
        <v>57</v>
      </c>
      <c r="B114" s="158"/>
      <c r="C114" s="158"/>
      <c r="D114" s="159"/>
      <c r="E114" s="160"/>
      <c r="F114" s="156">
        <f>+SUM(F66:F112)</f>
        <v>4196.3731377777776</v>
      </c>
    </row>
    <row r="115" spans="1:6" x14ac:dyDescent="0.2">
      <c r="A115" s="99"/>
      <c r="B115" s="99"/>
      <c r="C115" s="99"/>
      <c r="D115" s="75"/>
      <c r="E115" s="75"/>
      <c r="F115" s="73"/>
    </row>
    <row r="116" spans="1:6" x14ac:dyDescent="0.2">
      <c r="A116" s="64" t="s">
        <v>100</v>
      </c>
      <c r="B116" s="59"/>
      <c r="C116" s="59"/>
      <c r="D116" s="60"/>
      <c r="E116" s="60"/>
      <c r="F116" s="60"/>
    </row>
    <row r="117" spans="1:6" ht="13.5" thickBot="1" x14ac:dyDescent="0.25">
      <c r="A117" s="59"/>
      <c r="B117" s="59"/>
      <c r="C117" s="59"/>
      <c r="D117" s="60"/>
      <c r="E117" s="60"/>
      <c r="F117" s="60"/>
    </row>
    <row r="118" spans="1:6" x14ac:dyDescent="0.2">
      <c r="A118" s="90" t="s">
        <v>13</v>
      </c>
      <c r="B118" s="91" t="s">
        <v>14</v>
      </c>
      <c r="C118" s="91" t="s">
        <v>8</v>
      </c>
      <c r="D118" s="92" t="s">
        <v>15</v>
      </c>
      <c r="E118" s="92" t="s">
        <v>16</v>
      </c>
      <c r="F118" s="154" t="s">
        <v>17</v>
      </c>
    </row>
    <row r="119" spans="1:6" x14ac:dyDescent="0.2">
      <c r="A119" s="76" t="s">
        <v>111</v>
      </c>
      <c r="B119" s="77" t="s">
        <v>32</v>
      </c>
      <c r="C119" s="77">
        <v>2</v>
      </c>
      <c r="D119" s="145">
        <v>393.8</v>
      </c>
      <c r="E119" s="78">
        <f>D119*C119</f>
        <v>787.6</v>
      </c>
      <c r="F119" s="94"/>
    </row>
    <row r="120" spans="1:6" x14ac:dyDescent="0.2">
      <c r="A120" s="76" t="s">
        <v>101</v>
      </c>
      <c r="B120" s="77" t="s">
        <v>32</v>
      </c>
      <c r="C120" s="77">
        <v>2</v>
      </c>
      <c r="D120" s="149">
        <v>85.26</v>
      </c>
      <c r="E120" s="78">
        <f>D120*C120</f>
        <v>170.52</v>
      </c>
      <c r="F120" s="74"/>
    </row>
    <row r="121" spans="1:6" ht="13.5" thickBot="1" x14ac:dyDescent="0.25">
      <c r="A121" s="72" t="s">
        <v>102</v>
      </c>
      <c r="B121" s="86" t="s">
        <v>19</v>
      </c>
      <c r="C121" s="86">
        <v>12</v>
      </c>
      <c r="D121" s="155">
        <f>SUM(D119:D120)*2</f>
        <v>958.12</v>
      </c>
      <c r="E121" s="155">
        <f>SUM(E119:E120)/C121</f>
        <v>79.843333333333334</v>
      </c>
      <c r="F121" s="74"/>
    </row>
    <row r="122" spans="1:6" ht="13.5" thickBot="1" x14ac:dyDescent="0.25">
      <c r="A122" s="240" t="s">
        <v>102</v>
      </c>
      <c r="B122" s="241"/>
      <c r="C122" s="241"/>
      <c r="D122" s="241"/>
      <c r="E122" s="242"/>
      <c r="F122" s="156">
        <f>E121</f>
        <v>79.843333333333334</v>
      </c>
    </row>
    <row r="123" spans="1:6" ht="13.5" thickBot="1" x14ac:dyDescent="0.25">
      <c r="A123" s="99"/>
      <c r="B123" s="99"/>
      <c r="C123" s="99"/>
      <c r="D123" s="75"/>
      <c r="E123" s="75"/>
      <c r="F123" s="73"/>
    </row>
    <row r="124" spans="1:6" ht="21" customHeight="1" x14ac:dyDescent="0.2">
      <c r="A124" s="163" t="s">
        <v>58</v>
      </c>
      <c r="B124" s="164"/>
      <c r="C124" s="164"/>
      <c r="D124" s="165"/>
      <c r="E124" s="166"/>
      <c r="F124" s="167">
        <f>F55+F114+F122</f>
        <v>10574.31263711111</v>
      </c>
    </row>
    <row r="125" spans="1:6" x14ac:dyDescent="0.2">
      <c r="A125" s="59"/>
      <c r="B125" s="59"/>
      <c r="C125" s="59"/>
      <c r="D125" s="60"/>
      <c r="E125" s="60"/>
      <c r="F125" s="60"/>
    </row>
    <row r="126" spans="1:6" x14ac:dyDescent="0.2">
      <c r="A126" s="64" t="s">
        <v>103</v>
      </c>
      <c r="B126" s="59"/>
      <c r="C126" s="59"/>
      <c r="D126" s="60"/>
      <c r="E126" s="60"/>
      <c r="F126" s="60"/>
    </row>
    <row r="127" spans="1:6" x14ac:dyDescent="0.2">
      <c r="A127" s="59"/>
      <c r="B127" s="59"/>
      <c r="C127" s="59"/>
      <c r="D127" s="60"/>
      <c r="E127" s="60"/>
      <c r="F127" s="60"/>
    </row>
    <row r="128" spans="1:6" x14ac:dyDescent="0.2">
      <c r="A128" s="65" t="s">
        <v>13</v>
      </c>
      <c r="B128" s="66" t="s">
        <v>14</v>
      </c>
      <c r="C128" s="66" t="s">
        <v>8</v>
      </c>
      <c r="D128" s="67" t="s">
        <v>15</v>
      </c>
      <c r="E128" s="67" t="s">
        <v>16</v>
      </c>
      <c r="F128" s="68" t="s">
        <v>17</v>
      </c>
    </row>
    <row r="129" spans="1:7" ht="13.5" thickBot="1" x14ac:dyDescent="0.25">
      <c r="A129" s="69" t="s">
        <v>59</v>
      </c>
      <c r="B129" s="70" t="s">
        <v>4</v>
      </c>
      <c r="C129" s="145">
        <f>'3.BDI'!C15</f>
        <v>27.47</v>
      </c>
      <c r="D129" s="71">
        <f>F124</f>
        <v>10574.31263711111</v>
      </c>
      <c r="E129" s="71">
        <f>C129*D129/100</f>
        <v>2904.7636814144221</v>
      </c>
      <c r="F129" s="60"/>
    </row>
    <row r="130" spans="1:7" ht="13.5" thickBot="1" x14ac:dyDescent="0.25">
      <c r="A130" s="240" t="s">
        <v>104</v>
      </c>
      <c r="B130" s="241"/>
      <c r="C130" s="241"/>
      <c r="D130" s="241"/>
      <c r="E130" s="242"/>
      <c r="F130" s="89">
        <f>+E129</f>
        <v>2904.7636814144221</v>
      </c>
    </row>
    <row r="131" spans="1:7" x14ac:dyDescent="0.2">
      <c r="A131" s="59"/>
      <c r="B131" s="59"/>
      <c r="C131" s="59"/>
      <c r="D131" s="60"/>
      <c r="E131" s="60"/>
      <c r="F131" s="73"/>
    </row>
    <row r="132" spans="1:7" ht="13.5" thickBot="1" x14ac:dyDescent="0.25">
      <c r="A132" s="59"/>
      <c r="B132" s="59"/>
      <c r="C132" s="59"/>
      <c r="D132" s="60"/>
      <c r="E132" s="60"/>
      <c r="F132" s="60"/>
    </row>
    <row r="133" spans="1:7" ht="21" customHeight="1" x14ac:dyDescent="0.2">
      <c r="A133" s="163" t="s">
        <v>60</v>
      </c>
      <c r="B133" s="164"/>
      <c r="C133" s="164"/>
      <c r="D133" s="165"/>
      <c r="E133" s="166"/>
      <c r="F133" s="167">
        <f>F130+F124</f>
        <v>13479.076318525533</v>
      </c>
    </row>
    <row r="134" spans="1:7" x14ac:dyDescent="0.2">
      <c r="A134" s="59"/>
      <c r="B134" s="59"/>
      <c r="C134" s="59"/>
      <c r="D134" s="60"/>
      <c r="E134" s="60"/>
      <c r="F134" s="60"/>
    </row>
    <row r="135" spans="1:7" x14ac:dyDescent="0.2">
      <c r="A135" s="168" t="s">
        <v>61</v>
      </c>
      <c r="B135" s="169"/>
      <c r="C135" s="169"/>
      <c r="D135" s="170"/>
      <c r="E135" s="171"/>
      <c r="F135" s="172">
        <f>F133/B83</f>
        <v>14.97675146502837</v>
      </c>
    </row>
    <row r="136" spans="1:7" ht="15.75" x14ac:dyDescent="0.2">
      <c r="A136" s="100"/>
      <c r="B136" s="100"/>
      <c r="C136" s="100"/>
      <c r="D136" s="101"/>
      <c r="E136" s="102"/>
      <c r="F136" s="101"/>
    </row>
    <row r="137" spans="1:7" ht="15.75" x14ac:dyDescent="0.2">
      <c r="A137" s="100"/>
      <c r="B137" s="103" t="s">
        <v>93</v>
      </c>
      <c r="C137" s="100"/>
      <c r="D137" s="101"/>
      <c r="E137" s="101"/>
      <c r="F137" s="101"/>
    </row>
    <row r="138" spans="1:7" ht="9" customHeight="1" x14ac:dyDescent="0.2">
      <c r="A138" s="100"/>
      <c r="B138" s="100"/>
      <c r="C138" s="100"/>
      <c r="D138" s="100"/>
      <c r="E138" s="100"/>
      <c r="F138" s="100"/>
      <c r="G138" s="1"/>
    </row>
    <row r="139" spans="1:7" ht="15.75" x14ac:dyDescent="0.2">
      <c r="A139" s="100"/>
      <c r="B139" s="232"/>
      <c r="C139" s="232"/>
      <c r="D139" s="232"/>
      <c r="E139" s="232"/>
      <c r="F139" s="101"/>
    </row>
    <row r="140" spans="1:7" x14ac:dyDescent="0.2">
      <c r="A140" s="205" t="s">
        <v>110</v>
      </c>
      <c r="B140" s="60"/>
      <c r="C140" s="60"/>
      <c r="D140" s="60"/>
      <c r="E140" s="60"/>
      <c r="F140" s="60"/>
    </row>
    <row r="141" spans="1:7" ht="15.75" x14ac:dyDescent="0.2">
      <c r="A141" s="101"/>
      <c r="B141" s="60"/>
      <c r="C141" s="60"/>
      <c r="D141" s="60"/>
      <c r="E141" s="60"/>
      <c r="F141" s="60"/>
    </row>
    <row r="142" spans="1:7" ht="15.75" x14ac:dyDescent="0.2">
      <c r="A142" s="101"/>
      <c r="B142" s="60"/>
      <c r="C142" s="60"/>
      <c r="D142" s="60"/>
      <c r="E142" s="60"/>
      <c r="F142" s="60"/>
    </row>
    <row r="143" spans="1:7" ht="15.75" x14ac:dyDescent="0.2">
      <c r="A143" s="101"/>
      <c r="B143" s="60"/>
      <c r="C143" s="60"/>
      <c r="D143" s="60"/>
      <c r="E143" s="60"/>
      <c r="F143" s="60"/>
    </row>
    <row r="144" spans="1:7" ht="15.75" x14ac:dyDescent="0.2">
      <c r="A144" s="101"/>
      <c r="B144" s="60"/>
      <c r="C144" s="60"/>
      <c r="D144" s="60"/>
      <c r="E144" s="60"/>
      <c r="F144" s="60"/>
    </row>
    <row r="145" spans="1:6" ht="15.75" x14ac:dyDescent="0.2">
      <c r="A145" s="101"/>
      <c r="B145" s="60"/>
      <c r="C145" s="60"/>
      <c r="D145" s="60"/>
      <c r="E145" s="60"/>
      <c r="F145" s="60"/>
    </row>
    <row r="146" spans="1:6" ht="15.75" x14ac:dyDescent="0.2">
      <c r="A146" s="101"/>
      <c r="B146" s="60"/>
      <c r="C146" s="60"/>
      <c r="D146" s="60"/>
      <c r="E146" s="60"/>
      <c r="F146" s="60"/>
    </row>
    <row r="147" spans="1:6" ht="15.75" x14ac:dyDescent="0.2">
      <c r="A147" s="101"/>
      <c r="B147" s="60"/>
      <c r="C147" s="60"/>
      <c r="D147" s="60"/>
      <c r="E147" s="60"/>
      <c r="F147" s="60"/>
    </row>
    <row r="148" spans="1:6" ht="15.75" x14ac:dyDescent="0.2">
      <c r="A148" s="101"/>
      <c r="B148" s="60"/>
      <c r="C148" s="60"/>
      <c r="D148" s="60"/>
      <c r="E148" s="60"/>
      <c r="F148" s="60"/>
    </row>
    <row r="149" spans="1:6" ht="15.75" x14ac:dyDescent="0.2">
      <c r="A149" s="101"/>
      <c r="B149" s="60"/>
      <c r="C149" s="60"/>
      <c r="D149" s="60"/>
      <c r="E149" s="60"/>
      <c r="F149" s="60"/>
    </row>
    <row r="150" spans="1:6" ht="15.75" x14ac:dyDescent="0.2">
      <c r="A150" s="101"/>
      <c r="B150" s="60"/>
      <c r="C150" s="60"/>
      <c r="D150" s="60"/>
      <c r="E150" s="60"/>
      <c r="F150" s="60"/>
    </row>
    <row r="151" spans="1:6" ht="15.75" x14ac:dyDescent="0.2">
      <c r="A151" s="101"/>
      <c r="B151" s="60"/>
      <c r="C151" s="60"/>
      <c r="D151" s="60"/>
      <c r="E151" s="60"/>
      <c r="F151" s="60"/>
    </row>
    <row r="152" spans="1:6" ht="15.75" x14ac:dyDescent="0.2">
      <c r="A152" s="101"/>
      <c r="B152" s="60"/>
      <c r="C152" s="60"/>
      <c r="D152" s="60"/>
      <c r="E152" s="60"/>
      <c r="F152" s="60"/>
    </row>
    <row r="153" spans="1:6" ht="15.75" x14ac:dyDescent="0.2">
      <c r="A153" s="101"/>
      <c r="B153" s="60"/>
      <c r="C153" s="60"/>
      <c r="D153" s="60"/>
      <c r="E153" s="60"/>
      <c r="F153" s="60"/>
    </row>
    <row r="154" spans="1:6" ht="15.75" x14ac:dyDescent="0.2">
      <c r="A154" s="101"/>
      <c r="B154" s="60"/>
      <c r="C154" s="60"/>
      <c r="D154" s="60"/>
      <c r="E154" s="60"/>
      <c r="F154" s="60"/>
    </row>
    <row r="155" spans="1:6" ht="15.75" x14ac:dyDescent="0.2">
      <c r="A155" s="101"/>
      <c r="B155" s="60"/>
      <c r="C155" s="60"/>
      <c r="D155" s="60"/>
      <c r="E155" s="60"/>
      <c r="F155" s="60"/>
    </row>
    <row r="156" spans="1:6" ht="15.75" x14ac:dyDescent="0.2">
      <c r="A156" s="101"/>
      <c r="B156" s="60"/>
      <c r="C156" s="60"/>
      <c r="D156" s="60"/>
      <c r="E156" s="60"/>
      <c r="F156" s="60"/>
    </row>
    <row r="157" spans="1:6" ht="15.75" x14ac:dyDescent="0.2">
      <c r="A157" s="101"/>
      <c r="B157" s="60"/>
      <c r="C157" s="60"/>
      <c r="D157" s="60"/>
      <c r="E157" s="60"/>
      <c r="F157" s="60"/>
    </row>
    <row r="158" spans="1:6" ht="15.75" x14ac:dyDescent="0.2">
      <c r="A158" s="101"/>
      <c r="B158" s="60"/>
      <c r="C158" s="60"/>
      <c r="D158" s="60"/>
      <c r="E158" s="60"/>
      <c r="F158" s="60"/>
    </row>
    <row r="159" spans="1:6" ht="15.75" x14ac:dyDescent="0.2">
      <c r="A159" s="101"/>
      <c r="B159" s="60"/>
      <c r="C159" s="60"/>
      <c r="D159" s="60"/>
      <c r="E159" s="60"/>
      <c r="F159" s="60"/>
    </row>
    <row r="160" spans="1:6" ht="15.75" x14ac:dyDescent="0.2">
      <c r="A160" s="101"/>
      <c r="B160" s="60"/>
      <c r="C160" s="60"/>
      <c r="D160" s="60"/>
      <c r="E160" s="60"/>
      <c r="F160" s="60"/>
    </row>
    <row r="161" spans="1:7" ht="15.75" x14ac:dyDescent="0.2">
      <c r="A161" s="101"/>
      <c r="B161" s="60"/>
      <c r="C161" s="60"/>
      <c r="D161" s="60"/>
      <c r="E161" s="60"/>
      <c r="F161" s="60"/>
    </row>
    <row r="162" spans="1:7" ht="15.75" x14ac:dyDescent="0.2">
      <c r="A162" s="101"/>
      <c r="B162" s="60"/>
      <c r="C162" s="60"/>
      <c r="D162" s="60"/>
      <c r="E162" s="60"/>
      <c r="F162" s="60"/>
    </row>
    <row r="163" spans="1:7" ht="15.75" x14ac:dyDescent="0.2">
      <c r="A163" s="101"/>
      <c r="B163" s="60"/>
      <c r="C163" s="60"/>
      <c r="D163" s="60"/>
      <c r="E163" s="60"/>
      <c r="F163" s="60"/>
    </row>
    <row r="164" spans="1:7" ht="15.75" x14ac:dyDescent="0.2">
      <c r="A164" s="101"/>
      <c r="B164" s="60"/>
      <c r="C164" s="60"/>
      <c r="D164" s="60"/>
      <c r="E164" s="60"/>
      <c r="F164" s="60"/>
    </row>
    <row r="165" spans="1:7" s="1" customFormat="1" ht="15.75" x14ac:dyDescent="0.2">
      <c r="A165" s="101"/>
      <c r="B165" s="60"/>
      <c r="C165" s="60"/>
      <c r="D165" s="60"/>
      <c r="E165" s="60"/>
      <c r="F165" s="60"/>
      <c r="G165" s="2"/>
    </row>
    <row r="166" spans="1:7" ht="15.75" x14ac:dyDescent="0.2">
      <c r="A166" s="101"/>
      <c r="B166" s="60"/>
      <c r="C166" s="60"/>
      <c r="D166" s="60"/>
      <c r="E166" s="60"/>
      <c r="F166" s="60"/>
    </row>
    <row r="170" spans="1:7" x14ac:dyDescent="0.2">
      <c r="D170" s="1"/>
      <c r="E170" s="1"/>
      <c r="F170" s="1"/>
    </row>
  </sheetData>
  <mergeCells count="27">
    <mergeCell ref="E30:F30"/>
    <mergeCell ref="E31:F31"/>
    <mergeCell ref="A31:D31"/>
    <mergeCell ref="A85:B85"/>
    <mergeCell ref="E25:F25"/>
    <mergeCell ref="E26:F26"/>
    <mergeCell ref="E27:F27"/>
    <mergeCell ref="E28:F28"/>
    <mergeCell ref="A27:D27"/>
    <mergeCell ref="A26:D26"/>
    <mergeCell ref="A28:D28"/>
    <mergeCell ref="A87:A88"/>
    <mergeCell ref="A25:D25"/>
    <mergeCell ref="A30:D30"/>
    <mergeCell ref="B139:E139"/>
    <mergeCell ref="A1:F1"/>
    <mergeCell ref="A3:F3"/>
    <mergeCell ref="A4:F4"/>
    <mergeCell ref="A6:F6"/>
    <mergeCell ref="B99:E99"/>
    <mergeCell ref="A122:E122"/>
    <mergeCell ref="A130:E130"/>
    <mergeCell ref="A40:D40"/>
    <mergeCell ref="A47:D47"/>
    <mergeCell ref="A37:D37"/>
    <mergeCell ref="A50:D50"/>
    <mergeCell ref="A24:F24"/>
  </mergeCells>
  <hyperlinks>
    <hyperlink ref="A58" location="AbaDeprec" display="2.1. Depreciação"/>
  </hyperlinks>
  <pageMargins left="0.905555555555556" right="0.51180555555555496" top="0.74791666666666701" bottom="0.74791666666666701" header="0.51180555555555496" footer="0.31527777777777799"/>
  <pageSetup paperSize="9" scale="72" firstPageNumber="0" fitToHeight="0" orientation="portrait" horizontalDpi="300" verticalDpi="300" r:id="rId1"/>
  <headerFooter>
    <oddFooter>&amp;R&amp;P de &amp;N</oddFooter>
  </headerFooter>
  <rowBreaks count="1" manualBreakCount="1">
    <brk id="68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MJ42"/>
  <sheetViews>
    <sheetView view="pageBreakPreview" zoomScaleNormal="100" workbookViewId="0">
      <selection activeCell="A13" sqref="A13"/>
    </sheetView>
  </sheetViews>
  <sheetFormatPr defaultColWidth="9.140625" defaultRowHeight="12.75" x14ac:dyDescent="0.2"/>
  <cols>
    <col min="1" max="1" width="13.5703125" style="13" customWidth="1"/>
    <col min="2" max="2" width="36.7109375" style="13" customWidth="1"/>
    <col min="3" max="3" width="14.5703125" style="13" customWidth="1"/>
    <col min="4" max="4" width="37.28515625" style="14" customWidth="1"/>
    <col min="5" max="10" width="9.140625" style="13"/>
    <col min="11" max="11" width="11" style="13" customWidth="1"/>
    <col min="12" max="1024" width="9.140625" style="13"/>
  </cols>
  <sheetData>
    <row r="1" spans="1:12" x14ac:dyDescent="0.2">
      <c r="A1" s="233" t="s">
        <v>91</v>
      </c>
      <c r="B1" s="233"/>
      <c r="C1" s="233"/>
    </row>
    <row r="2" spans="1:12" x14ac:dyDescent="0.2">
      <c r="A2" s="269" t="s">
        <v>62</v>
      </c>
      <c r="B2" s="269"/>
      <c r="C2" s="269"/>
    </row>
    <row r="4" spans="1:12" ht="18" x14ac:dyDescent="0.2">
      <c r="A4" s="270" t="s">
        <v>63</v>
      </c>
      <c r="B4" s="270"/>
      <c r="C4" s="270"/>
      <c r="D4" s="15"/>
      <c r="E4" s="15"/>
      <c r="F4" s="15"/>
    </row>
    <row r="5" spans="1:12" ht="14.25" x14ac:dyDescent="0.2">
      <c r="A5" s="130" t="s">
        <v>64</v>
      </c>
      <c r="B5" s="131" t="s">
        <v>65</v>
      </c>
      <c r="C5" s="132" t="s">
        <v>66</v>
      </c>
      <c r="D5" s="16"/>
    </row>
    <row r="6" spans="1:12" ht="14.25" x14ac:dyDescent="0.2">
      <c r="A6" s="130" t="s">
        <v>67</v>
      </c>
      <c r="B6" s="131" t="s">
        <v>68</v>
      </c>
      <c r="C6" s="174">
        <v>0.2</v>
      </c>
      <c r="D6" s="16"/>
      <c r="F6" s="14"/>
      <c r="G6" s="14"/>
      <c r="H6" s="14"/>
      <c r="I6" s="14"/>
      <c r="J6" s="14"/>
      <c r="K6" s="14"/>
      <c r="L6" s="14"/>
    </row>
    <row r="7" spans="1:12" ht="14.25" x14ac:dyDescent="0.2">
      <c r="A7" s="130" t="s">
        <v>117</v>
      </c>
      <c r="B7" s="131" t="s">
        <v>69</v>
      </c>
      <c r="C7" s="174">
        <v>0.08</v>
      </c>
      <c r="D7" s="16"/>
      <c r="F7" s="14"/>
      <c r="G7" s="14"/>
      <c r="H7" s="14"/>
      <c r="I7" s="14"/>
      <c r="J7" s="14"/>
      <c r="K7" s="14"/>
      <c r="L7" s="14"/>
    </row>
    <row r="8" spans="1:12" ht="14.25" x14ac:dyDescent="0.2">
      <c r="A8" s="130" t="s">
        <v>114</v>
      </c>
      <c r="B8" s="131" t="s">
        <v>88</v>
      </c>
      <c r="C8" s="174">
        <v>7.9100000000000004E-2</v>
      </c>
      <c r="D8" s="16"/>
      <c r="F8" s="14"/>
      <c r="G8" s="14"/>
      <c r="H8" s="14"/>
      <c r="I8" s="14"/>
      <c r="J8" s="14"/>
      <c r="K8" s="14"/>
      <c r="L8" s="14"/>
    </row>
    <row r="9" spans="1:12" ht="14.25" x14ac:dyDescent="0.2">
      <c r="A9" s="130" t="s">
        <v>115</v>
      </c>
      <c r="B9" s="131" t="s">
        <v>70</v>
      </c>
      <c r="C9" s="174">
        <v>5.3400000000000003E-2</v>
      </c>
      <c r="D9" s="16"/>
      <c r="F9" s="14"/>
      <c r="G9" s="14"/>
      <c r="H9" s="14"/>
      <c r="I9" s="14"/>
      <c r="J9" s="14"/>
      <c r="K9" s="14"/>
      <c r="L9" s="14"/>
    </row>
    <row r="10" spans="1:12" ht="14.25" x14ac:dyDescent="0.2">
      <c r="A10" s="130" t="s">
        <v>116</v>
      </c>
      <c r="B10" s="131" t="s">
        <v>71</v>
      </c>
      <c r="C10" s="174">
        <v>0.1082</v>
      </c>
      <c r="D10" s="16"/>
      <c r="F10" s="14"/>
      <c r="G10" s="14"/>
      <c r="H10" s="14"/>
      <c r="I10" s="14"/>
      <c r="J10" s="14"/>
      <c r="K10" s="14"/>
      <c r="L10" s="14"/>
    </row>
    <row r="11" spans="1:12" ht="15" x14ac:dyDescent="0.2">
      <c r="A11" s="133"/>
      <c r="B11" s="212" t="s">
        <v>118</v>
      </c>
      <c r="C11" s="134">
        <f>SUM(C6:C10)</f>
        <v>0.52070000000000005</v>
      </c>
      <c r="D11" s="17"/>
      <c r="F11" s="14"/>
      <c r="G11" s="14"/>
      <c r="H11" s="14"/>
      <c r="I11" s="14"/>
      <c r="J11" s="14"/>
      <c r="K11" s="14"/>
      <c r="L11" s="14"/>
    </row>
    <row r="12" spans="1:12" ht="15" x14ac:dyDescent="0.2">
      <c r="A12" s="135"/>
      <c r="B12" s="211" t="s">
        <v>105</v>
      </c>
      <c r="C12" s="173">
        <f>SUM(C6:C10)*100</f>
        <v>52.070000000000007</v>
      </c>
      <c r="D12" s="20"/>
      <c r="F12" s="14"/>
      <c r="G12" s="14"/>
      <c r="H12" s="14"/>
      <c r="I12" s="14"/>
      <c r="J12" s="14"/>
      <c r="K12" s="14"/>
      <c r="L12" s="14"/>
    </row>
    <row r="13" spans="1:12" ht="14.25" x14ac:dyDescent="0.2">
      <c r="A13" s="16" t="s">
        <v>136</v>
      </c>
      <c r="B13" s="16"/>
      <c r="C13" s="21"/>
      <c r="D13" s="22"/>
      <c r="F13" s="14"/>
      <c r="G13" s="14"/>
      <c r="H13" s="14"/>
      <c r="I13" s="14"/>
      <c r="J13" s="14"/>
      <c r="K13" s="14"/>
      <c r="L13" s="14"/>
    </row>
    <row r="14" spans="1:12" ht="14.25" x14ac:dyDescent="0.2">
      <c r="A14" s="16"/>
      <c r="B14" s="16"/>
      <c r="C14" s="21"/>
      <c r="D14" s="16"/>
      <c r="F14" s="14"/>
      <c r="G14" s="14"/>
      <c r="H14" s="14"/>
      <c r="I14" s="14"/>
      <c r="J14" s="14"/>
      <c r="K14" s="14"/>
      <c r="L14" s="14"/>
    </row>
    <row r="15" spans="1:12" ht="14.25" x14ac:dyDescent="0.2">
      <c r="A15" s="16"/>
      <c r="B15" s="16"/>
      <c r="C15" s="21"/>
      <c r="D15" s="16"/>
      <c r="F15" s="14"/>
      <c r="G15" s="14"/>
      <c r="H15" s="14"/>
      <c r="I15" s="14"/>
      <c r="J15" s="14"/>
      <c r="K15" s="14"/>
      <c r="L15" s="14"/>
    </row>
    <row r="16" spans="1:12" ht="14.25" x14ac:dyDescent="0.2">
      <c r="A16" s="16"/>
      <c r="B16" s="16"/>
      <c r="C16" s="21"/>
      <c r="D16" s="16"/>
      <c r="F16" s="14"/>
      <c r="G16" s="14"/>
      <c r="H16" s="14"/>
      <c r="I16" s="14"/>
      <c r="J16" s="14"/>
      <c r="K16" s="14"/>
      <c r="L16" s="14"/>
    </row>
    <row r="17" spans="1:12" ht="15" x14ac:dyDescent="0.2">
      <c r="A17" s="16"/>
      <c r="B17" s="18"/>
      <c r="C17" s="19"/>
      <c r="D17" s="16"/>
      <c r="F17" s="14"/>
      <c r="G17" s="14"/>
      <c r="H17" s="14"/>
      <c r="I17" s="14"/>
      <c r="J17" s="14"/>
      <c r="K17" s="14"/>
      <c r="L17" s="14"/>
    </row>
    <row r="18" spans="1:12" ht="15" x14ac:dyDescent="0.2">
      <c r="A18" s="17"/>
      <c r="B18" s="18"/>
      <c r="C18" s="19"/>
      <c r="D18" s="17"/>
      <c r="E18" s="14"/>
      <c r="F18" s="14"/>
      <c r="G18" s="14"/>
      <c r="H18" s="14"/>
      <c r="I18" s="14"/>
      <c r="J18" s="14"/>
      <c r="K18" s="14"/>
      <c r="L18" s="14"/>
    </row>
    <row r="19" spans="1:12" ht="16.5" x14ac:dyDescent="0.2">
      <c r="A19" s="23"/>
      <c r="B19" s="14"/>
      <c r="C19" s="14"/>
      <c r="E19" s="14"/>
      <c r="F19" s="14"/>
      <c r="G19" s="14"/>
      <c r="H19" s="14"/>
      <c r="I19" s="14"/>
      <c r="J19" s="14"/>
      <c r="K19" s="14"/>
      <c r="L19" s="14"/>
    </row>
    <row r="20" spans="1:12" x14ac:dyDescent="0.2">
      <c r="A20" s="24"/>
      <c r="B20" s="25"/>
      <c r="C20" s="25"/>
      <c r="E20" s="14"/>
      <c r="F20" s="14"/>
      <c r="G20" s="14"/>
      <c r="H20" s="14"/>
      <c r="I20" s="14"/>
      <c r="J20" s="14"/>
      <c r="K20" s="14"/>
      <c r="L20" s="14"/>
    </row>
    <row r="21" spans="1:12" ht="14.25" x14ac:dyDescent="0.2">
      <c r="A21" s="16"/>
      <c r="B21" s="26"/>
      <c r="C21" s="25"/>
      <c r="E21" s="14"/>
      <c r="F21" s="14"/>
      <c r="G21" s="14"/>
      <c r="H21" s="14"/>
      <c r="I21" s="14"/>
      <c r="J21" s="14"/>
      <c r="K21" s="14"/>
      <c r="L21" s="14"/>
    </row>
    <row r="22" spans="1:12" ht="14.25" x14ac:dyDescent="0.2">
      <c r="A22" s="16"/>
      <c r="B22" s="26"/>
      <c r="C22" s="16"/>
      <c r="E22" s="14"/>
      <c r="F22" s="14"/>
      <c r="G22" s="14"/>
      <c r="H22" s="14"/>
      <c r="I22" s="14"/>
      <c r="J22" s="14"/>
      <c r="K22" s="14"/>
      <c r="L22" s="14"/>
    </row>
    <row r="23" spans="1:12" ht="14.25" x14ac:dyDescent="0.2">
      <c r="A23" s="16"/>
      <c r="B23" s="21"/>
      <c r="C23" s="25"/>
      <c r="E23" s="14"/>
      <c r="F23" s="14"/>
      <c r="G23" s="14"/>
      <c r="H23" s="14"/>
      <c r="I23" s="14"/>
      <c r="J23" s="14"/>
      <c r="K23" s="14"/>
      <c r="L23" s="14"/>
    </row>
    <row r="24" spans="1:12" ht="14.25" x14ac:dyDescent="0.2">
      <c r="A24" s="16"/>
      <c r="B24" s="26"/>
      <c r="C24" s="16"/>
      <c r="E24" s="14"/>
      <c r="F24" s="14"/>
      <c r="G24" s="14"/>
      <c r="H24" s="14"/>
      <c r="I24" s="14"/>
      <c r="J24" s="14"/>
      <c r="K24" s="14"/>
      <c r="L24" s="14"/>
    </row>
    <row r="25" spans="1:12" ht="14.25" x14ac:dyDescent="0.2">
      <c r="A25" s="16"/>
      <c r="B25" s="21"/>
      <c r="C25" s="25"/>
      <c r="E25" s="14"/>
      <c r="F25" s="14"/>
      <c r="G25" s="14"/>
      <c r="H25" s="14"/>
      <c r="I25" s="14"/>
      <c r="J25" s="14"/>
      <c r="K25" s="14"/>
      <c r="L25" s="14"/>
    </row>
    <row r="26" spans="1:12" ht="14.25" x14ac:dyDescent="0.2">
      <c r="A26" s="16"/>
      <c r="B26" s="26"/>
      <c r="C26" s="16"/>
      <c r="E26" s="14"/>
      <c r="F26" s="14"/>
      <c r="G26" s="14"/>
      <c r="H26" s="14"/>
      <c r="I26" s="14"/>
      <c r="J26" s="14"/>
      <c r="K26" s="14"/>
      <c r="L26" s="14"/>
    </row>
    <row r="27" spans="1:12" ht="14.25" x14ac:dyDescent="0.2">
      <c r="A27" s="16"/>
      <c r="B27" s="21"/>
      <c r="C27" s="25"/>
      <c r="E27" s="14"/>
      <c r="F27" s="14"/>
      <c r="G27" s="14"/>
      <c r="H27" s="14"/>
      <c r="I27" s="14"/>
      <c r="J27" s="14"/>
      <c r="K27" s="14"/>
      <c r="L27" s="14"/>
    </row>
    <row r="28" spans="1:12" ht="14.25" x14ac:dyDescent="0.2">
      <c r="A28" s="16"/>
      <c r="B28" s="26"/>
      <c r="C28" s="16"/>
      <c r="E28" s="14"/>
      <c r="F28" s="14"/>
      <c r="G28" s="14"/>
      <c r="H28" s="14"/>
      <c r="I28" s="14"/>
      <c r="J28" s="14"/>
      <c r="K28" s="14"/>
      <c r="L28" s="14"/>
    </row>
    <row r="29" spans="1:12" ht="14.25" x14ac:dyDescent="0.2">
      <c r="A29" s="16"/>
      <c r="B29" s="21"/>
      <c r="C29" s="25"/>
      <c r="E29" s="14"/>
      <c r="F29" s="14"/>
      <c r="G29" s="14"/>
      <c r="H29" s="14"/>
      <c r="I29" s="14"/>
      <c r="J29" s="14"/>
      <c r="K29" s="14"/>
      <c r="L29" s="14"/>
    </row>
    <row r="30" spans="1:12" ht="16.5" x14ac:dyDescent="0.2">
      <c r="A30" s="23"/>
      <c r="B30" s="14"/>
      <c r="C30" s="14"/>
      <c r="E30" s="14"/>
      <c r="F30" s="14"/>
      <c r="G30" s="14"/>
      <c r="H30" s="14"/>
      <c r="I30" s="14"/>
      <c r="J30" s="14"/>
      <c r="K30" s="14"/>
      <c r="L30" s="14"/>
    </row>
    <row r="31" spans="1:12" x14ac:dyDescent="0.2">
      <c r="A31" s="14"/>
      <c r="B31" s="14"/>
      <c r="C31" s="14"/>
      <c r="E31" s="14"/>
      <c r="F31" s="14"/>
      <c r="G31" s="14"/>
      <c r="H31" s="14"/>
      <c r="I31" s="14"/>
      <c r="J31" s="14"/>
      <c r="K31" s="14"/>
      <c r="L31" s="14"/>
    </row>
    <row r="32" spans="1:12" x14ac:dyDescent="0.2">
      <c r="A32" s="14"/>
      <c r="B32" s="14"/>
      <c r="C32" s="14"/>
      <c r="E32" s="14"/>
      <c r="F32" s="14"/>
      <c r="G32" s="14"/>
      <c r="H32" s="14"/>
      <c r="I32" s="14"/>
      <c r="J32" s="14"/>
      <c r="K32" s="14"/>
      <c r="L32" s="14"/>
    </row>
    <row r="33" spans="1:12" x14ac:dyDescent="0.2">
      <c r="A33" s="12"/>
      <c r="B33" s="14"/>
      <c r="C33" s="14"/>
      <c r="E33" s="14"/>
      <c r="F33" s="14"/>
      <c r="G33" s="14"/>
      <c r="H33" s="14"/>
      <c r="I33" s="14"/>
      <c r="J33" s="14"/>
      <c r="K33" s="14"/>
      <c r="L33" s="14"/>
    </row>
    <row r="34" spans="1:12" x14ac:dyDescent="0.2">
      <c r="A34" s="14"/>
      <c r="B34" s="14"/>
      <c r="C34" s="14"/>
      <c r="E34" s="14"/>
    </row>
    <row r="35" spans="1:12" x14ac:dyDescent="0.2">
      <c r="A35" s="14"/>
      <c r="B35" s="14"/>
      <c r="C35" s="14"/>
      <c r="E35" s="14"/>
    </row>
    <row r="36" spans="1:12" x14ac:dyDescent="0.2">
      <c r="A36" s="14"/>
      <c r="B36" s="14"/>
      <c r="C36" s="14"/>
      <c r="E36" s="14"/>
    </row>
    <row r="37" spans="1:12" x14ac:dyDescent="0.2">
      <c r="A37" s="14"/>
      <c r="B37" s="14"/>
      <c r="C37" s="14"/>
      <c r="E37" s="14"/>
    </row>
    <row r="38" spans="1:12" x14ac:dyDescent="0.2">
      <c r="A38" s="14"/>
      <c r="B38" s="14"/>
      <c r="C38" s="14"/>
      <c r="E38" s="14"/>
    </row>
    <row r="39" spans="1:12" x14ac:dyDescent="0.2">
      <c r="A39" s="14"/>
      <c r="B39" s="14"/>
      <c r="C39" s="14"/>
      <c r="E39" s="14"/>
    </row>
    <row r="40" spans="1:12" x14ac:dyDescent="0.2">
      <c r="A40" s="14"/>
      <c r="B40" s="14"/>
      <c r="C40" s="14"/>
      <c r="E40" s="14"/>
    </row>
    <row r="41" spans="1:12" x14ac:dyDescent="0.2">
      <c r="A41" s="14"/>
      <c r="B41" s="14"/>
      <c r="C41" s="14"/>
      <c r="E41" s="14"/>
    </row>
    <row r="42" spans="1:12" x14ac:dyDescent="0.2">
      <c r="A42" s="14"/>
      <c r="B42" s="14"/>
      <c r="C42" s="14"/>
      <c r="E42" s="14"/>
    </row>
  </sheetData>
  <mergeCells count="3">
    <mergeCell ref="A1:C1"/>
    <mergeCell ref="A2:C2"/>
    <mergeCell ref="A4:C4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20"/>
  <sheetViews>
    <sheetView view="pageBreakPreview" zoomScaleNormal="100" workbookViewId="0">
      <selection activeCell="C10" sqref="C10"/>
    </sheetView>
  </sheetViews>
  <sheetFormatPr defaultColWidth="8.7109375" defaultRowHeight="12.75" x14ac:dyDescent="0.2"/>
  <cols>
    <col min="1" max="1" width="41.85546875" customWidth="1"/>
    <col min="2" max="2" width="5.5703125" customWidth="1"/>
    <col min="3" max="3" width="10.28515625" bestFit="1" customWidth="1"/>
    <col min="4" max="4" width="9.7109375" customWidth="1"/>
    <col min="5" max="5" width="8" style="28" customWidth="1"/>
    <col min="6" max="6" width="9.7109375" customWidth="1"/>
  </cols>
  <sheetData>
    <row r="1" spans="1:8" s="29" customFormat="1" ht="14.25" x14ac:dyDescent="0.2">
      <c r="A1" s="233" t="s">
        <v>91</v>
      </c>
      <c r="B1" s="233"/>
      <c r="C1" s="233"/>
      <c r="D1" s="233"/>
      <c r="E1" s="233"/>
      <c r="F1" s="233"/>
    </row>
    <row r="2" spans="1:8" s="29" customFormat="1" ht="14.25" x14ac:dyDescent="0.2">
      <c r="A2" s="3"/>
      <c r="B2" s="5"/>
      <c r="C2" s="5"/>
      <c r="E2" s="30"/>
    </row>
    <row r="3" spans="1:8" s="29" customFormat="1" ht="14.25" x14ac:dyDescent="0.2">
      <c r="A3" s="271" t="s">
        <v>62</v>
      </c>
      <c r="B3" s="271"/>
      <c r="C3" s="271"/>
      <c r="D3" s="271"/>
      <c r="E3" s="271"/>
      <c r="F3" s="271"/>
    </row>
    <row r="4" spans="1:8" s="29" customFormat="1" ht="14.25" x14ac:dyDescent="0.2">
      <c r="A4" s="3"/>
      <c r="B4" s="5"/>
      <c r="C4" s="5"/>
      <c r="E4" s="30"/>
    </row>
    <row r="5" spans="1:8" s="29" customFormat="1" ht="14.25" x14ac:dyDescent="0.2">
      <c r="B5" s="5"/>
      <c r="C5" s="5"/>
      <c r="E5" s="30"/>
    </row>
    <row r="6" spans="1:8" ht="15.75" x14ac:dyDescent="0.2">
      <c r="A6" s="272" t="s">
        <v>113</v>
      </c>
      <c r="B6" s="272"/>
      <c r="C6" s="272"/>
      <c r="D6" s="272"/>
      <c r="E6" s="272"/>
      <c r="F6" s="272"/>
    </row>
    <row r="7" spans="1:8" ht="15.75" x14ac:dyDescent="0.2">
      <c r="A7" s="104"/>
      <c r="B7" s="105"/>
      <c r="C7" s="105"/>
      <c r="D7" s="105"/>
      <c r="E7" s="105"/>
      <c r="F7" s="106"/>
    </row>
    <row r="8" spans="1:8" ht="15" x14ac:dyDescent="0.25">
      <c r="A8" s="107"/>
      <c r="B8" s="108"/>
      <c r="C8" s="108"/>
      <c r="D8" s="273" t="s">
        <v>72</v>
      </c>
      <c r="E8" s="273"/>
      <c r="F8" s="273"/>
      <c r="G8" s="29"/>
      <c r="H8" s="29"/>
    </row>
    <row r="9" spans="1:8" ht="14.25" x14ac:dyDescent="0.2">
      <c r="A9" s="109"/>
      <c r="B9" s="110"/>
      <c r="C9" s="110"/>
      <c r="D9" s="111" t="s">
        <v>73</v>
      </c>
      <c r="E9" s="112" t="s">
        <v>74</v>
      </c>
      <c r="F9" s="113" t="s">
        <v>75</v>
      </c>
      <c r="G9" s="29"/>
      <c r="H9" s="29"/>
    </row>
    <row r="10" spans="1:8" ht="14.25" x14ac:dyDescent="0.2">
      <c r="A10" s="114" t="s">
        <v>76</v>
      </c>
      <c r="B10" s="115" t="s">
        <v>77</v>
      </c>
      <c r="C10" s="220">
        <v>6.2700000000000006E-2</v>
      </c>
      <c r="D10" s="116">
        <v>2.9700000000000001E-2</v>
      </c>
      <c r="E10" s="117">
        <v>5.0799999999999998E-2</v>
      </c>
      <c r="F10" s="118">
        <v>6.2700000000000006E-2</v>
      </c>
      <c r="G10" s="29"/>
      <c r="H10" s="29"/>
    </row>
    <row r="11" spans="1:8" ht="14.25" x14ac:dyDescent="0.2">
      <c r="A11" s="119" t="s">
        <v>78</v>
      </c>
      <c r="B11" s="120" t="s">
        <v>79</v>
      </c>
      <c r="C11" s="219">
        <v>0.13550000000000001</v>
      </c>
      <c r="D11" s="116">
        <v>7.7799999999999994E-2</v>
      </c>
      <c r="E11" s="117">
        <v>0.1085</v>
      </c>
      <c r="F11" s="118">
        <v>0.13550000000000001</v>
      </c>
      <c r="G11" s="29"/>
      <c r="H11" s="29"/>
    </row>
    <row r="12" spans="1:8" ht="14.25" x14ac:dyDescent="0.2">
      <c r="A12" s="140" t="s">
        <v>89</v>
      </c>
      <c r="B12" s="274" t="s">
        <v>80</v>
      </c>
      <c r="C12" s="177">
        <v>0.04</v>
      </c>
      <c r="D12" s="121" t="s">
        <v>81</v>
      </c>
      <c r="E12" s="122"/>
      <c r="F12" s="123"/>
      <c r="G12" s="29"/>
      <c r="H12" s="29"/>
    </row>
    <row r="13" spans="1:8" ht="15" thickBot="1" x14ac:dyDescent="0.25">
      <c r="A13" s="141" t="s">
        <v>90</v>
      </c>
      <c r="B13" s="275"/>
      <c r="C13" s="178">
        <v>3.6499999999999998E-2</v>
      </c>
      <c r="D13" s="124"/>
      <c r="E13" s="122"/>
      <c r="F13" s="123"/>
      <c r="G13" s="29"/>
      <c r="H13" s="29"/>
    </row>
    <row r="14" spans="1:8" ht="15.75" thickBot="1" x14ac:dyDescent="0.25">
      <c r="A14" s="176" t="s">
        <v>82</v>
      </c>
      <c r="B14" s="175"/>
      <c r="C14" s="179">
        <f>SUM(C10:C13)</f>
        <v>0.2747</v>
      </c>
      <c r="D14" s="180">
        <v>0.21429999999999999</v>
      </c>
      <c r="E14" s="181">
        <v>0.2717</v>
      </c>
      <c r="F14" s="182">
        <v>0.3362</v>
      </c>
      <c r="G14" s="29"/>
      <c r="H14" s="29"/>
    </row>
    <row r="15" spans="1:8" ht="15.75" thickBot="1" x14ac:dyDescent="0.25">
      <c r="A15" s="125" t="s">
        <v>82</v>
      </c>
      <c r="B15" s="126"/>
      <c r="C15" s="183">
        <f>SUM(C10:C13)*100</f>
        <v>27.47</v>
      </c>
      <c r="D15" s="127"/>
      <c r="E15" s="128"/>
      <c r="F15" s="129"/>
      <c r="G15" s="29"/>
      <c r="H15" s="29"/>
    </row>
    <row r="16" spans="1:8" ht="14.25" x14ac:dyDescent="0.2">
      <c r="G16" s="29"/>
      <c r="H16" s="29"/>
    </row>
    <row r="17" spans="1:8" ht="14.25" x14ac:dyDescent="0.2">
      <c r="A17" s="29"/>
      <c r="B17" s="29"/>
      <c r="C17" s="29"/>
      <c r="D17" s="29"/>
      <c r="E17" s="30"/>
      <c r="F17" s="29"/>
      <c r="G17" s="29"/>
      <c r="H17" s="29"/>
    </row>
    <row r="18" spans="1:8" ht="14.25" x14ac:dyDescent="0.2">
      <c r="A18" s="29"/>
      <c r="B18" s="29"/>
      <c r="C18" s="29"/>
      <c r="D18" s="29"/>
      <c r="E18" s="30"/>
      <c r="F18" s="29"/>
      <c r="G18" s="29"/>
      <c r="H18" s="29"/>
    </row>
    <row r="19" spans="1:8" ht="14.25" x14ac:dyDescent="0.2">
      <c r="A19" s="29"/>
      <c r="B19" s="29"/>
      <c r="C19" s="29"/>
      <c r="D19" s="29"/>
      <c r="E19" s="30"/>
      <c r="F19" s="29"/>
      <c r="G19" s="29"/>
      <c r="H19" s="29"/>
    </row>
    <row r="20" spans="1:8" ht="14.25" x14ac:dyDescent="0.2">
      <c r="A20" s="29"/>
      <c r="B20" s="29"/>
      <c r="C20" s="29"/>
      <c r="D20" s="29"/>
      <c r="E20" s="30"/>
      <c r="F20" s="29"/>
      <c r="G20" s="29"/>
      <c r="H20" s="29"/>
    </row>
  </sheetData>
  <mergeCells count="5">
    <mergeCell ref="A1:F1"/>
    <mergeCell ref="A3:F3"/>
    <mergeCell ref="A6:F6"/>
    <mergeCell ref="D8:F8"/>
    <mergeCell ref="B12:B13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MJ17"/>
  <sheetViews>
    <sheetView view="pageBreakPreview" zoomScaleNormal="100" workbookViewId="0">
      <selection activeCell="A2" sqref="A2"/>
    </sheetView>
  </sheetViews>
  <sheetFormatPr defaultColWidth="9.140625" defaultRowHeight="12.75" x14ac:dyDescent="0.2"/>
  <cols>
    <col min="1" max="1" width="24.5703125" style="13" customWidth="1"/>
    <col min="2" max="2" width="20.85546875" style="13" customWidth="1"/>
    <col min="3" max="1024" width="9.140625" style="13"/>
  </cols>
  <sheetData>
    <row r="1" spans="1:2" ht="19.5" customHeight="1" x14ac:dyDescent="0.2">
      <c r="A1" s="276" t="s">
        <v>112</v>
      </c>
      <c r="B1" s="276"/>
    </row>
    <row r="2" spans="1:2" s="27" customFormat="1" ht="19.5" customHeight="1" x14ac:dyDescent="0.2">
      <c r="A2" s="136" t="s">
        <v>83</v>
      </c>
      <c r="B2" s="137" t="s">
        <v>84</v>
      </c>
    </row>
    <row r="3" spans="1:2" ht="19.5" customHeight="1" x14ac:dyDescent="0.2">
      <c r="A3" s="138">
        <v>1</v>
      </c>
      <c r="B3" s="139">
        <v>33.630000000000003</v>
      </c>
    </row>
    <row r="4" spans="1:2" ht="19.5" customHeight="1" x14ac:dyDescent="0.2">
      <c r="A4" s="138">
        <v>2</v>
      </c>
      <c r="B4" s="139">
        <v>43.13</v>
      </c>
    </row>
    <row r="5" spans="1:2" ht="19.5" customHeight="1" x14ac:dyDescent="0.2">
      <c r="A5" s="138">
        <v>3</v>
      </c>
      <c r="B5" s="139">
        <v>48.68</v>
      </c>
    </row>
    <row r="6" spans="1:2" ht="19.5" customHeight="1" x14ac:dyDescent="0.2">
      <c r="A6" s="138">
        <v>4</v>
      </c>
      <c r="B6" s="139">
        <v>52.62</v>
      </c>
    </row>
    <row r="7" spans="1:2" ht="19.5" customHeight="1" x14ac:dyDescent="0.2">
      <c r="A7" s="138">
        <v>5</v>
      </c>
      <c r="B7" s="139">
        <v>55.68</v>
      </c>
    </row>
    <row r="8" spans="1:2" ht="19.5" customHeight="1" x14ac:dyDescent="0.2">
      <c r="A8" s="138">
        <v>6</v>
      </c>
      <c r="B8" s="139">
        <v>58.18</v>
      </c>
    </row>
    <row r="9" spans="1:2" ht="19.5" customHeight="1" x14ac:dyDescent="0.2">
      <c r="A9" s="138">
        <v>7</v>
      </c>
      <c r="B9" s="139">
        <v>60.29</v>
      </c>
    </row>
    <row r="10" spans="1:2" ht="19.5" customHeight="1" x14ac:dyDescent="0.2">
      <c r="A10" s="138">
        <v>8</v>
      </c>
      <c r="B10" s="139">
        <v>62.12</v>
      </c>
    </row>
    <row r="11" spans="1:2" ht="19.5" customHeight="1" x14ac:dyDescent="0.2">
      <c r="A11" s="138">
        <v>9</v>
      </c>
      <c r="B11" s="139">
        <v>63.73</v>
      </c>
    </row>
    <row r="12" spans="1:2" ht="19.5" customHeight="1" x14ac:dyDescent="0.2">
      <c r="A12" s="138">
        <v>10</v>
      </c>
      <c r="B12" s="139">
        <v>65.180000000000007</v>
      </c>
    </row>
    <row r="13" spans="1:2" ht="19.5" customHeight="1" x14ac:dyDescent="0.2">
      <c r="A13" s="138">
        <v>11</v>
      </c>
      <c r="B13" s="139">
        <v>66.48</v>
      </c>
    </row>
    <row r="14" spans="1:2" ht="19.5" customHeight="1" x14ac:dyDescent="0.2">
      <c r="A14" s="138">
        <v>12</v>
      </c>
      <c r="B14" s="139">
        <v>67.67</v>
      </c>
    </row>
    <row r="15" spans="1:2" ht="19.5" customHeight="1" x14ac:dyDescent="0.2">
      <c r="A15" s="138">
        <v>13</v>
      </c>
      <c r="B15" s="139">
        <v>68.77</v>
      </c>
    </row>
    <row r="16" spans="1:2" ht="19.5" customHeight="1" x14ac:dyDescent="0.2">
      <c r="A16" s="138">
        <v>14</v>
      </c>
      <c r="B16" s="139">
        <v>69.790000000000006</v>
      </c>
    </row>
    <row r="17" spans="1:2" ht="19.5" customHeight="1" x14ac:dyDescent="0.2">
      <c r="A17" s="138">
        <v>15</v>
      </c>
      <c r="B17" s="139">
        <v>70.73</v>
      </c>
    </row>
  </sheetData>
  <mergeCells count="1">
    <mergeCell ref="A1:B1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1. Transporte Escolar</vt:lpstr>
      <vt:lpstr>2.Encargos Sociais</vt:lpstr>
      <vt:lpstr>3.BDI</vt:lpstr>
      <vt:lpstr>4. Depreciação</vt:lpstr>
      <vt:lpstr>AbaDeprec</vt:lpstr>
      <vt:lpstr>'1. Transporte Escolar'!Area_de_impressao</vt:lpstr>
      <vt:lpstr>'2.Encargos Sociais'!Area_de_impressao</vt:lpstr>
      <vt:lpstr>'1. Transporte Escolar'!Titulos_de_impressao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revision>2</cp:revision>
  <cp:lastPrinted>2023-11-17T12:45:31Z</cp:lastPrinted>
  <dcterms:created xsi:type="dcterms:W3CDTF">2000-12-13T10:02:50Z</dcterms:created>
  <dcterms:modified xsi:type="dcterms:W3CDTF">2023-11-27T18:11:46Z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dmlu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